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eLivro"/>
  <bookViews>
    <workbookView xWindow="-15" yWindow="-15" windowWidth="20505" windowHeight="5055" tabRatio="809"/>
  </bookViews>
  <sheets>
    <sheet name="Capa_Cover" sheetId="18" r:id="rId1"/>
    <sheet name="Índice_Index" sheetId="2" r:id="rId2"/>
    <sheet name="Quadro_Table 1" sheetId="3" r:id="rId3"/>
    <sheet name="Quadro_Table 2" sheetId="5" r:id="rId4"/>
    <sheet name="Quadro_Table 3" sheetId="6" r:id="rId5"/>
    <sheet name="Quadro_Table 4" sheetId="7" r:id="rId6"/>
    <sheet name="Quadro_Table 5" sheetId="8" r:id="rId7"/>
    <sheet name="Quadro_Table 6" sheetId="9" r:id="rId8"/>
    <sheet name="Quadro_Table 7" sheetId="10" r:id="rId9"/>
    <sheet name="Quadro_Table 8" sheetId="13" r:id="rId10"/>
    <sheet name="Quadro_Table 9" sheetId="16" r:id="rId11"/>
    <sheet name="Quadro_Table 10" sheetId="15" r:id="rId12"/>
    <sheet name="Quadro_Table 11" sheetId="11" r:id="rId13"/>
    <sheet name="Quadro_Table 12" sheetId="1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Índice_Index!$B$1:$F$28</definedName>
    <definedName name="_xlnm.Print_Area" localSheetId="2">'Quadro_Table 1'!$B$1:$K$16</definedName>
    <definedName name="_xlnm.Print_Area" localSheetId="11">'Quadro_Table 10'!$B$1:$O$32</definedName>
    <definedName name="_xlnm.Print_Area" localSheetId="12">'Quadro_Table 11'!$B$1:$O$43</definedName>
    <definedName name="_xlnm.Print_Area" localSheetId="13">'Quadro_Table 12'!$B$1:$K$14</definedName>
    <definedName name="_xlnm.Print_Area" localSheetId="3">'Quadro_Table 2'!$B$1:$K$36</definedName>
    <definedName name="_xlnm.Print_Area" localSheetId="4">'Quadro_Table 3'!$B$1:$I$30</definedName>
    <definedName name="_xlnm.Print_Area" localSheetId="5">'Quadro_Table 4'!$B$1:$K$33</definedName>
    <definedName name="_xlnm.Print_Area" localSheetId="6">'Quadro_Table 5'!$B$1:$J$18</definedName>
    <definedName name="_xlnm.Print_Area" localSheetId="7">'Quadro_Table 6'!$B$1:$J$18</definedName>
    <definedName name="_xlnm.Print_Area" localSheetId="8">'Quadro_Table 7'!$B$1:$O$36</definedName>
    <definedName name="_xlnm.Print_Area" localSheetId="9">'Quadro_Table 8'!$B$1:$O$26</definedName>
    <definedName name="_xlnm.Print_Area" localSheetId="10">'Quadro_Table 9'!$B$1:$O$29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[3]Calcul_B1.1!$A$1:$L$37</definedName>
    <definedName name="calcul1">[4]Calcul_B1.1!$A$1:$L$37</definedName>
    <definedName name="countries">[5]B3.3!$O$6:$Q$59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3" hidden="1">'Quadro_Table 2'!$B$1:$D$36</definedName>
    <definedName name="Z_53B0768D_DD68_41BE_A539_82387777BAA7_.wvu.PrintArea" localSheetId="5" hidden="1">'Quadro_Table 4'!$B$1:$B$33</definedName>
    <definedName name="Z_53B0768D_DD68_41BE_A539_82387777BAA7_.wvu.PrintArea" localSheetId="6" hidden="1">'Quadro_Table 5'!$B$1:$D$18</definedName>
    <definedName name="Z_53B0768D_DD68_41BE_A539_82387777BAA7_.wvu.PrintArea" localSheetId="7" hidden="1">'Quadro_Table 6'!$B$2:$D$19</definedName>
    <definedName name="Z_ABADFDC3_F42B_4C12_BC44_B651CDB0D027_.wvu.PrintArea" localSheetId="3" hidden="1">'Quadro_Table 2'!$B$1:$D$36</definedName>
    <definedName name="Z_ABADFDC3_F42B_4C12_BC44_B651CDB0D027_.wvu.PrintArea" localSheetId="4" hidden="1">'Quadro_Table 3'!$B$1:$B$31</definedName>
    <definedName name="Z_ABADFDC3_F42B_4C12_BC44_B651CDB0D027_.wvu.PrintArea" localSheetId="5" hidden="1">'Quadro_Table 4'!$B$1:$B$33</definedName>
    <definedName name="Z_ABADFDC3_F42B_4C12_BC44_B651CDB0D027_.wvu.PrintArea" localSheetId="6" hidden="1">'Quadro_Table 5'!$B$1:$D$18</definedName>
    <definedName name="Z_ABADFDC3_F42B_4C12_BC44_B651CDB0D027_.wvu.PrintArea" localSheetId="7" hidden="1">'Quadro_Table 6'!$B$2:$D$19</definedName>
    <definedName name="Z_ABADFDC3_F42B_4C12_BC44_B651CDB0D027_.wvu.PrintArea" localSheetId="8" hidden="1">'Quadro_Table 7'!$B$1:$D$36</definedName>
    <definedName name="Z_E68DC2B3_0A3C_401F_946C_5CCDE6B665A1_.wvu.PrintArea" localSheetId="3" hidden="1">'Quadro_Table 2'!$B$1:$D$36</definedName>
    <definedName name="Z_E68DC2B3_0A3C_401F_946C_5CCDE6B665A1_.wvu.PrintArea" localSheetId="5" hidden="1">'Quadro_Table 4'!$B$1:$B$33</definedName>
    <definedName name="Z_E68DC2B3_0A3C_401F_946C_5CCDE6B665A1_.wvu.PrintArea" localSheetId="6" hidden="1">'Quadro_Table 5'!$B$1:$D$18</definedName>
    <definedName name="Z_E68DC2B3_0A3C_401F_946C_5CCDE6B665A1_.wvu.PrintArea" localSheetId="7" hidden="1">'Quadro_Table 6'!$B$2:$D$19</definedName>
    <definedName name="Z_E68DC2B3_0A3C_401F_946C_5CCDE6B665A1_.wvu.PrintArea" localSheetId="8" hidden="1">'Quadro_Table 7'!$B$1:$B$36</definedName>
  </definedNames>
  <calcPr calcId="145621"/>
  <customWorkbookViews>
    <customWorkbookView name="camaral - Vista pessoal" guid="{ABADFDC3-F42B-4C12-BC44-B651CDB0D027}" mergeInterval="0" personalView="1" maximized="1" windowWidth="1020" windowHeight="501" tabRatio="968" activeSheetId="1"/>
    <customWorkbookView name="iserrano - Vista pessoal" guid="{53B0768D-DD68-41BE-A539-82387777BAA7}" mergeInterval="0" personalView="1" maximized="1" windowWidth="1020" windowHeight="553" tabRatio="755" activeSheetId="10"/>
    <customWorkbookView name="lmello - Vista pessoal" guid="{87C21501-3426-416E-8C1B-DA6BCFF40DCB}" mergeInterval="0" personalView="1" maximized="1" windowWidth="1020" windowHeight="632" tabRatio="968" activeSheetId="7"/>
    <customWorkbookView name="arito - Vista pessoal" guid="{94483033-7F99-4065-8044-83E8159CA786}" mergeInterval="0" personalView="1" maximized="1" windowWidth="1020" windowHeight="579" tabRatio="839" activeSheetId="14"/>
    <customWorkbookView name="José Carlos FA Pereira - Vista pessoal" guid="{E68DC2B3-0A3C-401F-946C-5CCDE6B665A1}" mergeInterval="0" personalView="1" maximized="1" windowWidth="1020" windowHeight="581" tabRatio="755" activeSheetId="10"/>
  </customWorkbookViews>
</workbook>
</file>

<file path=xl/calcChain.xml><?xml version="1.0" encoding="utf-8"?>
<calcChain xmlns="http://schemas.openxmlformats.org/spreadsheetml/2006/main">
  <c r="O42" i="11" l="1"/>
  <c r="K13" i="12" l="1"/>
  <c r="B13" i="12"/>
  <c r="B42" i="11"/>
  <c r="O30" i="15"/>
  <c r="B30" i="15"/>
  <c r="O28" i="16"/>
  <c r="B28" i="16"/>
  <c r="O25" i="13"/>
  <c r="B25" i="13"/>
  <c r="O35" i="10"/>
  <c r="B35" i="10"/>
  <c r="J17" i="8"/>
  <c r="J17" i="9" s="1"/>
  <c r="B17" i="8"/>
  <c r="B17" i="9" s="1"/>
  <c r="G32" i="7"/>
  <c r="F29" i="6"/>
  <c r="G35" i="5"/>
  <c r="B35" i="5"/>
  <c r="B29" i="6" s="1"/>
  <c r="B32" i="7" s="1"/>
  <c r="J5" i="12"/>
  <c r="I5" i="12"/>
  <c r="N5" i="11"/>
  <c r="M5" i="11"/>
  <c r="L5" i="11"/>
  <c r="N6" i="11"/>
  <c r="M6" i="11"/>
  <c r="L6" i="11"/>
  <c r="N6" i="15"/>
  <c r="M6" i="15"/>
  <c r="L6" i="15"/>
  <c r="N6" i="16"/>
  <c r="M6" i="16"/>
  <c r="L6" i="16"/>
  <c r="N5" i="16"/>
  <c r="M5" i="16"/>
  <c r="L5" i="16"/>
  <c r="N6" i="13"/>
  <c r="M6" i="13"/>
  <c r="L6" i="13"/>
  <c r="N5" i="13"/>
  <c r="M5" i="13"/>
  <c r="L5" i="13"/>
  <c r="I6" i="9"/>
  <c r="H6" i="9"/>
  <c r="I6" i="8"/>
  <c r="J6" i="7"/>
  <c r="I6" i="7"/>
  <c r="J6" i="5"/>
  <c r="I6" i="5"/>
  <c r="J3" i="9" l="1"/>
  <c r="I11" i="3" l="1"/>
  <c r="D5" i="11"/>
  <c r="E5" i="11"/>
  <c r="I5" i="11" s="1"/>
  <c r="F5" i="11"/>
  <c r="J5" i="11" s="1"/>
  <c r="G5" i="11"/>
  <c r="C5" i="11"/>
  <c r="H5" i="11" l="1"/>
  <c r="K5" i="11"/>
  <c r="G15" i="11"/>
  <c r="L15" i="11" l="1"/>
  <c r="M12" i="11"/>
  <c r="N8" i="11"/>
  <c r="G30" i="11"/>
  <c r="G12" i="11"/>
  <c r="O3" i="11"/>
  <c r="B3" i="11"/>
  <c r="O3" i="15"/>
  <c r="B3" i="15"/>
  <c r="N5" i="15"/>
  <c r="M5" i="15"/>
  <c r="L5" i="15"/>
  <c r="G5" i="15"/>
  <c r="F5" i="15"/>
  <c r="E5" i="15"/>
  <c r="D5" i="15"/>
  <c r="C5" i="15"/>
  <c r="G5" i="16"/>
  <c r="F5" i="16"/>
  <c r="E5" i="16"/>
  <c r="D5" i="16"/>
  <c r="C5" i="16"/>
  <c r="O3" i="16"/>
  <c r="B3" i="16"/>
  <c r="M15" i="11" l="1"/>
  <c r="N15" i="11" s="1"/>
  <c r="L12" i="11"/>
  <c r="H5" i="15"/>
  <c r="J5" i="16"/>
  <c r="K5" i="15"/>
  <c r="H5" i="16"/>
  <c r="G13" i="16"/>
  <c r="K5" i="16"/>
  <c r="I5" i="16"/>
  <c r="J5" i="15"/>
  <c r="I5" i="15"/>
  <c r="F27" i="15" l="1"/>
  <c r="F14" i="15"/>
  <c r="E27" i="15"/>
  <c r="G14" i="15"/>
  <c r="D24" i="15"/>
  <c r="D27" i="15"/>
  <c r="C24" i="15"/>
  <c r="E14" i="15"/>
  <c r="E24" i="15"/>
  <c r="G24" i="15"/>
  <c r="D14" i="15"/>
  <c r="G27" i="15"/>
  <c r="C14" i="15"/>
  <c r="C27" i="15"/>
  <c r="F24" i="15"/>
  <c r="L24" i="15"/>
  <c r="D13" i="16"/>
  <c r="M14" i="15"/>
  <c r="F13" i="16"/>
  <c r="L14" i="15"/>
  <c r="C13" i="16"/>
  <c r="E13" i="16"/>
  <c r="M24" i="15"/>
  <c r="K5" i="10"/>
  <c r="J5" i="10"/>
  <c r="I5" i="10"/>
  <c r="H5" i="10"/>
  <c r="K5" i="13"/>
  <c r="J5" i="13"/>
  <c r="I5" i="13"/>
  <c r="H5" i="13"/>
  <c r="G5" i="13"/>
  <c r="F5" i="13"/>
  <c r="E5" i="13"/>
  <c r="D5" i="13"/>
  <c r="C5" i="13"/>
  <c r="B3" i="13"/>
  <c r="O3" i="13"/>
  <c r="L13" i="16" l="1"/>
  <c r="M12" i="13"/>
  <c r="G22" i="13"/>
  <c r="G10" i="13"/>
  <c r="M13" i="16"/>
  <c r="G12" i="13"/>
  <c r="M31" i="10"/>
  <c r="L31" i="10"/>
  <c r="M23" i="10"/>
  <c r="M18" i="10"/>
  <c r="M11" i="10"/>
  <c r="M10" i="13" l="1"/>
  <c r="M22" i="13"/>
  <c r="L22" i="13"/>
  <c r="L12" i="13"/>
  <c r="G11" i="10" l="1"/>
  <c r="F30" i="11"/>
  <c r="F15" i="11"/>
  <c r="E15" i="11"/>
  <c r="D30" i="11"/>
  <c r="D15" i="11"/>
  <c r="C30" i="11"/>
  <c r="H5" i="9"/>
  <c r="B3" i="9"/>
  <c r="I5" i="9"/>
  <c r="I5" i="8"/>
  <c r="J3" i="8"/>
  <c r="B3" i="8"/>
  <c r="C5" i="8"/>
  <c r="K3" i="7"/>
  <c r="B3" i="7"/>
  <c r="H3" i="6"/>
  <c r="B3" i="6"/>
  <c r="E30" i="11" l="1"/>
  <c r="G23" i="10"/>
  <c r="G18" i="10"/>
  <c r="E5" i="8"/>
  <c r="C10" i="8" l="1"/>
  <c r="C16" i="8" s="1"/>
  <c r="F5" i="8"/>
  <c r="G5" i="8" l="1"/>
  <c r="H5" i="8" l="1"/>
  <c r="K3" i="5" l="1"/>
  <c r="B3" i="5"/>
  <c r="C44" i="10" l="1"/>
  <c r="D5" i="3"/>
  <c r="E5" i="3" l="1"/>
  <c r="E44" i="10" s="1"/>
  <c r="E27" i="16" s="1"/>
  <c r="J11" i="3"/>
  <c r="D44" i="10"/>
  <c r="D14" i="8"/>
  <c r="J4" i="12"/>
  <c r="F5" i="3" l="1"/>
  <c r="G5" i="3" s="1"/>
  <c r="J11" i="12"/>
  <c r="J7" i="12"/>
  <c r="J10" i="12"/>
  <c r="J9" i="12"/>
  <c r="J12" i="12"/>
  <c r="J8" i="12"/>
  <c r="H5" i="3"/>
  <c r="H22" i="11"/>
  <c r="G44" i="10" l="1"/>
  <c r="G34" i="10" s="1"/>
  <c r="D11" i="3"/>
  <c r="E11" i="3"/>
  <c r="C11" i="3"/>
  <c r="G24" i="13" l="1"/>
  <c r="G27" i="16"/>
  <c r="F11" i="3"/>
  <c r="F44" i="10"/>
  <c r="G11" i="3"/>
  <c r="I22" i="11"/>
  <c r="F27" i="16" l="1"/>
  <c r="F24" i="13"/>
  <c r="H28" i="11"/>
  <c r="H31" i="11"/>
  <c r="H33" i="11"/>
  <c r="K22" i="11"/>
  <c r="H29" i="11"/>
  <c r="H32" i="11"/>
  <c r="H27" i="11"/>
  <c r="H26" i="11"/>
  <c r="H25" i="11"/>
  <c r="H24" i="11"/>
  <c r="H23" i="11"/>
  <c r="H21" i="11"/>
  <c r="H20" i="11"/>
  <c r="H19" i="11"/>
  <c r="H18" i="11"/>
  <c r="H14" i="11"/>
  <c r="H11" i="11"/>
  <c r="H10" i="11"/>
  <c r="H9" i="11"/>
  <c r="H35" i="11" l="1"/>
  <c r="E12" i="11"/>
  <c r="F12" i="11"/>
  <c r="H17" i="11"/>
  <c r="I30" i="11"/>
  <c r="H34" i="11"/>
  <c r="H16" i="11"/>
  <c r="I8" i="11"/>
  <c r="D12" i="11"/>
  <c r="H8" i="11"/>
  <c r="K37" i="11"/>
  <c r="J37" i="11"/>
  <c r="I37" i="11"/>
  <c r="K35" i="11"/>
  <c r="J35" i="11"/>
  <c r="I35" i="11"/>
  <c r="K34" i="11"/>
  <c r="J34" i="11"/>
  <c r="I34" i="11"/>
  <c r="K33" i="11"/>
  <c r="J33" i="11"/>
  <c r="I33" i="11"/>
  <c r="K32" i="11"/>
  <c r="J32" i="11"/>
  <c r="I32" i="11"/>
  <c r="K31" i="11"/>
  <c r="J31" i="11"/>
  <c r="I31" i="11"/>
  <c r="K30" i="11"/>
  <c r="J30" i="11"/>
  <c r="K29" i="11"/>
  <c r="J29" i="11"/>
  <c r="I29" i="11"/>
  <c r="K28" i="11"/>
  <c r="J28" i="11"/>
  <c r="I28" i="11"/>
  <c r="K27" i="11"/>
  <c r="J27" i="11"/>
  <c r="I27" i="11"/>
  <c r="K26" i="11"/>
  <c r="J26" i="11"/>
  <c r="I26" i="11"/>
  <c r="K25" i="11"/>
  <c r="J25" i="11"/>
  <c r="I25" i="11"/>
  <c r="K24" i="11"/>
  <c r="J24" i="11"/>
  <c r="I24" i="11"/>
  <c r="K23" i="11"/>
  <c r="J23" i="11"/>
  <c r="I23" i="11"/>
  <c r="J22" i="11"/>
  <c r="K21" i="11"/>
  <c r="J21" i="11"/>
  <c r="I21" i="11"/>
  <c r="K20" i="11"/>
  <c r="J20" i="11"/>
  <c r="I20" i="11"/>
  <c r="K19" i="11"/>
  <c r="J19" i="11"/>
  <c r="I19" i="11"/>
  <c r="K18" i="11"/>
  <c r="J18" i="11"/>
  <c r="I18" i="11"/>
  <c r="K17" i="11"/>
  <c r="J17" i="11"/>
  <c r="I17" i="11"/>
  <c r="K16" i="11"/>
  <c r="J16" i="11"/>
  <c r="I16" i="11"/>
  <c r="K14" i="11"/>
  <c r="J14" i="11"/>
  <c r="I14" i="11"/>
  <c r="K13" i="11"/>
  <c r="J13" i="11"/>
  <c r="I13" i="11"/>
  <c r="K11" i="11"/>
  <c r="J11" i="11"/>
  <c r="I11" i="11"/>
  <c r="K10" i="11"/>
  <c r="J10" i="11"/>
  <c r="I10" i="11"/>
  <c r="K9" i="11"/>
  <c r="J9" i="11"/>
  <c r="I9" i="11"/>
  <c r="K8" i="11"/>
  <c r="J8" i="11"/>
  <c r="H37" i="11"/>
  <c r="H17" i="15" l="1"/>
  <c r="J17" i="15"/>
  <c r="N17" i="15"/>
  <c r="I17" i="15"/>
  <c r="K17" i="15"/>
  <c r="H30" i="11"/>
  <c r="H13" i="11"/>
  <c r="C12" i="11"/>
  <c r="K13" i="15"/>
  <c r="J13" i="15"/>
  <c r="J15" i="15" l="1"/>
  <c r="J18" i="15"/>
  <c r="J20" i="15"/>
  <c r="J22" i="15"/>
  <c r="J25" i="15"/>
  <c r="K11" i="15"/>
  <c r="K16" i="15"/>
  <c r="K21" i="15"/>
  <c r="K23" i="15"/>
  <c r="H12" i="11"/>
  <c r="J8" i="15"/>
  <c r="J10" i="15"/>
  <c r="J12" i="15"/>
  <c r="J14" i="15"/>
  <c r="J11" i="15"/>
  <c r="J16" i="15"/>
  <c r="J19" i="15"/>
  <c r="J21" i="15"/>
  <c r="J23" i="15"/>
  <c r="J26" i="15"/>
  <c r="K8" i="15"/>
  <c r="K10" i="15"/>
  <c r="K12" i="15"/>
  <c r="K15" i="15"/>
  <c r="K18" i="15"/>
  <c r="K20" i="15"/>
  <c r="K22" i="15"/>
  <c r="K25" i="15"/>
  <c r="K14" i="15"/>
  <c r="J9" i="15"/>
  <c r="K19" i="15"/>
  <c r="K27" i="15"/>
  <c r="K9" i="15"/>
  <c r="K26" i="15"/>
  <c r="I12" i="15"/>
  <c r="I11" i="15"/>
  <c r="I10" i="15"/>
  <c r="J24" i="15"/>
  <c r="K24" i="15" l="1"/>
  <c r="H9" i="15"/>
  <c r="J27" i="15"/>
  <c r="I9" i="15"/>
  <c r="I18" i="15"/>
  <c r="I26" i="15"/>
  <c r="I22" i="15"/>
  <c r="I21" i="15"/>
  <c r="I20" i="15"/>
  <c r="I19" i="15"/>
  <c r="I16" i="15"/>
  <c r="I13" i="15"/>
  <c r="I15" i="15" l="1"/>
  <c r="H23" i="15"/>
  <c r="I23" i="15"/>
  <c r="H8" i="15"/>
  <c r="I8" i="15"/>
  <c r="I27" i="15"/>
  <c r="I25" i="15"/>
  <c r="I14" i="15"/>
  <c r="I24" i="15"/>
  <c r="I9" i="16" l="1"/>
  <c r="I11" i="16"/>
  <c r="I19" i="16"/>
  <c r="I21" i="16"/>
  <c r="J25" i="16"/>
  <c r="J22" i="16"/>
  <c r="K25" i="16"/>
  <c r="I12" i="16"/>
  <c r="H16" i="16"/>
  <c r="J14" i="16"/>
  <c r="J24" i="16"/>
  <c r="K9" i="16"/>
  <c r="K19" i="16"/>
  <c r="H15" i="16"/>
  <c r="H23" i="16"/>
  <c r="I10" i="16"/>
  <c r="I15" i="16"/>
  <c r="I20" i="16"/>
  <c r="H10" i="16"/>
  <c r="H12" i="16"/>
  <c r="H18" i="16"/>
  <c r="H20" i="16"/>
  <c r="I14" i="16"/>
  <c r="I24" i="16"/>
  <c r="J9" i="16"/>
  <c r="J11" i="16"/>
  <c r="J17" i="16"/>
  <c r="J19" i="16"/>
  <c r="J21" i="16"/>
  <c r="K14" i="16"/>
  <c r="K24" i="16"/>
  <c r="H14" i="16"/>
  <c r="H24" i="16"/>
  <c r="J10" i="16"/>
  <c r="J12" i="16"/>
  <c r="J15" i="16"/>
  <c r="J18" i="16"/>
  <c r="J20" i="16"/>
  <c r="J23" i="16"/>
  <c r="K12" i="16"/>
  <c r="K15" i="16"/>
  <c r="K18" i="16"/>
  <c r="K20" i="16"/>
  <c r="K11" i="16"/>
  <c r="K17" i="16"/>
  <c r="K21" i="16"/>
  <c r="H9" i="16"/>
  <c r="H11" i="16"/>
  <c r="H17" i="16"/>
  <c r="H19" i="16"/>
  <c r="H21" i="16"/>
  <c r="I17" i="16"/>
  <c r="I23" i="16"/>
  <c r="K23" i="16"/>
  <c r="K10" i="16"/>
  <c r="I18" i="16"/>
  <c r="J13" i="16"/>
  <c r="I16" i="16" l="1"/>
  <c r="K22" i="16"/>
  <c r="K16" i="16"/>
  <c r="J8" i="16"/>
  <c r="H8" i="16"/>
  <c r="I8" i="16"/>
  <c r="J16" i="16"/>
  <c r="K8" i="16"/>
  <c r="K13" i="16"/>
  <c r="I22" i="16"/>
  <c r="L10" i="13"/>
  <c r="E22" i="13" l="1"/>
  <c r="E12" i="13"/>
  <c r="J8" i="13"/>
  <c r="K8" i="13"/>
  <c r="J11" i="13"/>
  <c r="K11" i="13"/>
  <c r="J14" i="13"/>
  <c r="K14" i="13"/>
  <c r="J16" i="13"/>
  <c r="K16" i="13"/>
  <c r="J19" i="13"/>
  <c r="K19" i="13"/>
  <c r="J21" i="13"/>
  <c r="K21" i="13"/>
  <c r="H9" i="13"/>
  <c r="H13" i="13"/>
  <c r="H15" i="13"/>
  <c r="H17" i="13"/>
  <c r="H20" i="13"/>
  <c r="I9" i="13"/>
  <c r="I13" i="13"/>
  <c r="I15" i="13"/>
  <c r="I17" i="13"/>
  <c r="I20" i="13"/>
  <c r="J9" i="13"/>
  <c r="K9" i="13"/>
  <c r="J13" i="13"/>
  <c r="K13" i="13"/>
  <c r="J15" i="13"/>
  <c r="K15" i="13"/>
  <c r="J17" i="13"/>
  <c r="K17" i="13"/>
  <c r="J20" i="13"/>
  <c r="K20" i="13"/>
  <c r="H8" i="13"/>
  <c r="H11" i="13"/>
  <c r="H14" i="13"/>
  <c r="H16" i="13"/>
  <c r="H19" i="13"/>
  <c r="H21" i="13"/>
  <c r="I8" i="13"/>
  <c r="E10" i="13"/>
  <c r="I11" i="13"/>
  <c r="I14" i="13"/>
  <c r="I16" i="13"/>
  <c r="I19" i="13"/>
  <c r="I21" i="13"/>
  <c r="L11" i="10" l="1"/>
  <c r="L23" i="10"/>
  <c r="L18" i="10"/>
  <c r="K26" i="10"/>
  <c r="K32" i="10"/>
  <c r="K30" i="10"/>
  <c r="K25" i="10"/>
  <c r="K22" i="10"/>
  <c r="K20" i="10"/>
  <c r="K19" i="10"/>
  <c r="K12" i="10"/>
  <c r="J26" i="10"/>
  <c r="K13" i="10"/>
  <c r="K15" i="10"/>
  <c r="K16" i="10"/>
  <c r="K17" i="10"/>
  <c r="K10" i="10"/>
  <c r="J9" i="10" l="1"/>
  <c r="J17" i="10"/>
  <c r="J15" i="10"/>
  <c r="J14" i="10"/>
  <c r="J13" i="10"/>
  <c r="F23" i="10"/>
  <c r="K23" i="10" s="1"/>
  <c r="C41" i="11"/>
  <c r="C29" i="15"/>
  <c r="C27" i="16"/>
  <c r="F41" i="11"/>
  <c r="F29" i="15"/>
  <c r="D27" i="16"/>
  <c r="D41" i="11"/>
  <c r="D29" i="15"/>
  <c r="G41" i="11"/>
  <c r="G29" i="15"/>
  <c r="E41" i="11"/>
  <c r="E29" i="15"/>
  <c r="F34" i="10"/>
  <c r="E24" i="13"/>
  <c r="J27" i="10"/>
  <c r="J31" i="10"/>
  <c r="J25" i="10"/>
  <c r="J20" i="10"/>
  <c r="J28" i="10"/>
  <c r="J30" i="10"/>
  <c r="K28" i="10"/>
  <c r="J19" i="10"/>
  <c r="F11" i="10"/>
  <c r="J8" i="10"/>
  <c r="J10" i="10"/>
  <c r="J12" i="10"/>
  <c r="J16" i="10"/>
  <c r="J22" i="10"/>
  <c r="J24" i="10"/>
  <c r="J32" i="10"/>
  <c r="K9" i="10"/>
  <c r="K21" i="10"/>
  <c r="K27" i="10"/>
  <c r="K29" i="10"/>
  <c r="K31" i="10"/>
  <c r="F18" i="10"/>
  <c r="J21" i="10"/>
  <c r="J29" i="10"/>
  <c r="K8" i="10"/>
  <c r="K14" i="10"/>
  <c r="K24" i="10"/>
  <c r="K18" i="10" l="1"/>
  <c r="K11" i="10"/>
  <c r="D5" i="9" l="1"/>
  <c r="E5" i="9"/>
  <c r="F5" i="9"/>
  <c r="G5" i="9"/>
  <c r="C5" i="9"/>
  <c r="J5" i="7"/>
  <c r="D5" i="5"/>
  <c r="E5" i="5"/>
  <c r="E28" i="7" s="1"/>
  <c r="F5" i="5"/>
  <c r="F28" i="7" s="1"/>
  <c r="G5" i="5"/>
  <c r="G28" i="7" s="1"/>
  <c r="H5" i="5"/>
  <c r="I5" i="5"/>
  <c r="J5" i="5"/>
  <c r="C5" i="5"/>
  <c r="C5" i="6"/>
  <c r="D5" i="6"/>
  <c r="E5" i="6"/>
  <c r="F5" i="6"/>
  <c r="G5" i="6"/>
  <c r="J18" i="7" l="1"/>
  <c r="J24" i="7"/>
  <c r="J17" i="7"/>
  <c r="J16" i="7"/>
  <c r="J15" i="7"/>
  <c r="D28" i="7"/>
  <c r="I28" i="7"/>
  <c r="C28" i="7"/>
  <c r="J28" i="7"/>
  <c r="J21" i="7"/>
  <c r="J10" i="7"/>
  <c r="J8" i="7"/>
  <c r="J14" i="7"/>
  <c r="I24" i="7"/>
  <c r="I11" i="7"/>
  <c r="J11" i="7"/>
  <c r="J9" i="7"/>
  <c r="F24" i="7"/>
  <c r="F21" i="7"/>
  <c r="F18" i="7"/>
  <c r="F16" i="7"/>
  <c r="F14" i="7"/>
  <c r="F11" i="7"/>
  <c r="F9" i="7"/>
  <c r="F23" i="7"/>
  <c r="F17" i="7"/>
  <c r="F15" i="7"/>
  <c r="F13" i="7"/>
  <c r="F10" i="7"/>
  <c r="F8" i="7"/>
  <c r="D24" i="7"/>
  <c r="D21" i="7"/>
  <c r="D18" i="7"/>
  <c r="D16" i="7"/>
  <c r="D14" i="7"/>
  <c r="D11" i="7"/>
  <c r="D9" i="7"/>
  <c r="D23" i="7"/>
  <c r="D17" i="7"/>
  <c r="D15" i="7"/>
  <c r="D13" i="7"/>
  <c r="D10" i="7"/>
  <c r="D8" i="7"/>
  <c r="C23" i="7"/>
  <c r="C17" i="7"/>
  <c r="C15" i="7"/>
  <c r="C13" i="7"/>
  <c r="C10" i="7"/>
  <c r="C8" i="7"/>
  <c r="C24" i="7"/>
  <c r="C21" i="7"/>
  <c r="C18" i="7"/>
  <c r="C16" i="7"/>
  <c r="C14" i="7"/>
  <c r="C11" i="7"/>
  <c r="C9" i="7"/>
  <c r="I10" i="7"/>
  <c r="I9" i="7"/>
  <c r="I8" i="7"/>
  <c r="G23" i="7"/>
  <c r="G17" i="7"/>
  <c r="G15" i="7"/>
  <c r="G13" i="7"/>
  <c r="G10" i="7"/>
  <c r="G8" i="7"/>
  <c r="G18" i="7"/>
  <c r="G24" i="7"/>
  <c r="G21" i="7"/>
  <c r="G16" i="7"/>
  <c r="G14" i="7"/>
  <c r="G11" i="7"/>
  <c r="G9" i="7"/>
  <c r="E23" i="7"/>
  <c r="E17" i="7"/>
  <c r="E15" i="7"/>
  <c r="E13" i="7"/>
  <c r="E10" i="7"/>
  <c r="E8" i="7"/>
  <c r="E24" i="7"/>
  <c r="E21" i="7"/>
  <c r="E18" i="7"/>
  <c r="E16" i="7"/>
  <c r="E14" i="7"/>
  <c r="E11" i="7"/>
  <c r="E9" i="7"/>
  <c r="C26" i="6" l="1"/>
  <c r="H11" i="6"/>
  <c r="C8" i="5"/>
  <c r="C7" i="7" s="1"/>
  <c r="G26" i="5"/>
  <c r="G25" i="7" s="1"/>
  <c r="D20" i="5"/>
  <c r="D19" i="7" s="1"/>
  <c r="F20" i="5"/>
  <c r="F19" i="7" s="1"/>
  <c r="H23" i="6"/>
  <c r="C10" i="9"/>
  <c r="H10" i="9"/>
  <c r="J8" i="5"/>
  <c r="J7" i="7" s="1"/>
  <c r="D10" i="9"/>
  <c r="I10" i="9"/>
  <c r="J20" i="5"/>
  <c r="J13" i="7"/>
  <c r="J26" i="5"/>
  <c r="J25" i="7" s="1"/>
  <c r="J23" i="7"/>
  <c r="F10" i="9"/>
  <c r="E10" i="9"/>
  <c r="G10" i="9"/>
  <c r="H10" i="6"/>
  <c r="H9" i="6"/>
  <c r="E8" i="5"/>
  <c r="E7" i="7" s="1"/>
  <c r="I23" i="7"/>
  <c r="H22" i="6"/>
  <c r="I26" i="5"/>
  <c r="I16" i="7"/>
  <c r="H16" i="6"/>
  <c r="I18" i="7"/>
  <c r="H18" i="6"/>
  <c r="I13" i="7"/>
  <c r="I20" i="5"/>
  <c r="H13" i="6"/>
  <c r="I14" i="7"/>
  <c r="H14" i="6"/>
  <c r="I21" i="7"/>
  <c r="H20" i="6"/>
  <c r="I17" i="7"/>
  <c r="H17" i="6"/>
  <c r="I15" i="7"/>
  <c r="H15" i="6"/>
  <c r="E20" i="5"/>
  <c r="E19" i="7" s="1"/>
  <c r="H26" i="5"/>
  <c r="H8" i="5"/>
  <c r="H13" i="5" s="1"/>
  <c r="H8" i="6"/>
  <c r="D8" i="5"/>
  <c r="D7" i="7" s="1"/>
  <c r="F26" i="5"/>
  <c r="F25" i="7" s="1"/>
  <c r="H20" i="5"/>
  <c r="E26" i="5"/>
  <c r="E25" i="7" s="1"/>
  <c r="G8" i="5"/>
  <c r="G7" i="7" s="1"/>
  <c r="G20" i="5"/>
  <c r="G19" i="7" s="1"/>
  <c r="D26" i="5"/>
  <c r="F8" i="5"/>
  <c r="F7" i="7" s="1"/>
  <c r="I8" i="5"/>
  <c r="G33" i="7"/>
  <c r="F30" i="6"/>
  <c r="G36" i="5"/>
  <c r="C13" i="5" l="1"/>
  <c r="C12" i="7" s="1"/>
  <c r="I16" i="9"/>
  <c r="F27" i="5"/>
  <c r="F32" i="5" s="1"/>
  <c r="F30" i="7" s="1"/>
  <c r="F31" i="5"/>
  <c r="F29" i="7" s="1"/>
  <c r="C16" i="9"/>
  <c r="D31" i="5"/>
  <c r="D29" i="7" s="1"/>
  <c r="D16" i="9"/>
  <c r="H16" i="9"/>
  <c r="J13" i="5"/>
  <c r="J12" i="7" s="1"/>
  <c r="J31" i="5"/>
  <c r="J29" i="7" s="1"/>
  <c r="J27" i="5"/>
  <c r="J19" i="7"/>
  <c r="E13" i="5"/>
  <c r="E12" i="7" s="1"/>
  <c r="F16" i="9"/>
  <c r="G16" i="9"/>
  <c r="E16" i="9"/>
  <c r="E27" i="5"/>
  <c r="E26" i="7" s="1"/>
  <c r="I19" i="7"/>
  <c r="I27" i="5"/>
  <c r="H19" i="6"/>
  <c r="I31" i="5"/>
  <c r="I29" i="7" s="1"/>
  <c r="H24" i="6"/>
  <c r="I25" i="7"/>
  <c r="E31" i="5"/>
  <c r="E29" i="7" s="1"/>
  <c r="I13" i="5"/>
  <c r="I12" i="7" s="1"/>
  <c r="I7" i="7"/>
  <c r="D27" i="5"/>
  <c r="D26" i="7" s="1"/>
  <c r="D25" i="7"/>
  <c r="F13" i="5"/>
  <c r="F12" i="7" s="1"/>
  <c r="G13" i="5"/>
  <c r="G12" i="7" s="1"/>
  <c r="H31" i="5"/>
  <c r="H27" i="5"/>
  <c r="D13" i="5"/>
  <c r="D12" i="7" s="1"/>
  <c r="H7" i="6"/>
  <c r="G31" i="5"/>
  <c r="G29" i="7" s="1"/>
  <c r="G27" i="5"/>
  <c r="G26" i="7" s="1"/>
  <c r="H21" i="5"/>
  <c r="H23" i="5"/>
  <c r="C4" i="12"/>
  <c r="D4" i="12"/>
  <c r="E4" i="12"/>
  <c r="F4" i="12"/>
  <c r="G4" i="12"/>
  <c r="H4" i="12"/>
  <c r="I4" i="12"/>
  <c r="H9" i="12" l="1"/>
  <c r="H8" i="12"/>
  <c r="H11" i="12"/>
  <c r="H7" i="12"/>
  <c r="H10" i="12"/>
  <c r="H12" i="12"/>
  <c r="E32" i="5"/>
  <c r="E30" i="7" s="1"/>
  <c r="I12" i="12"/>
  <c r="I8" i="12"/>
  <c r="I9" i="12"/>
  <c r="I11" i="12"/>
  <c r="I7" i="12"/>
  <c r="I10" i="12"/>
  <c r="F26" i="7"/>
  <c r="E23" i="5"/>
  <c r="E22" i="7" s="1"/>
  <c r="E21" i="5"/>
  <c r="E20" i="7" s="1"/>
  <c r="J21" i="5"/>
  <c r="J20" i="7" s="1"/>
  <c r="J23" i="5"/>
  <c r="I23" i="5"/>
  <c r="J32" i="5"/>
  <c r="J30" i="7" s="1"/>
  <c r="J26" i="7"/>
  <c r="D32" i="5"/>
  <c r="D30" i="7" s="1"/>
  <c r="H27" i="6"/>
  <c r="I32" i="5"/>
  <c r="I30" i="7" s="1"/>
  <c r="I26" i="7"/>
  <c r="H25" i="6"/>
  <c r="H26" i="6"/>
  <c r="I21" i="5"/>
  <c r="I20" i="7" s="1"/>
  <c r="H28" i="5"/>
  <c r="G32" i="5"/>
  <c r="G30" i="7" s="1"/>
  <c r="H12" i="6"/>
  <c r="J22" i="7"/>
  <c r="D21" i="5"/>
  <c r="D20" i="7" s="1"/>
  <c r="D23" i="5"/>
  <c r="D22" i="7" s="1"/>
  <c r="H32" i="5"/>
  <c r="G21" i="5"/>
  <c r="G20" i="7" s="1"/>
  <c r="G23" i="5"/>
  <c r="G22" i="7" s="1"/>
  <c r="F23" i="5"/>
  <c r="F22" i="7" s="1"/>
  <c r="F21" i="5"/>
  <c r="F20" i="7" s="1"/>
  <c r="K12" i="11"/>
  <c r="J28" i="5" l="1"/>
  <c r="J29" i="5" s="1"/>
  <c r="E28" i="5"/>
  <c r="I22" i="7"/>
  <c r="I28" i="5"/>
  <c r="H28" i="6"/>
  <c r="H33" i="5"/>
  <c r="G28" i="5"/>
  <c r="G29" i="5" s="1"/>
  <c r="D28" i="5"/>
  <c r="H21" i="6"/>
  <c r="F28" i="5"/>
  <c r="K15" i="11"/>
  <c r="J15" i="11"/>
  <c r="J12" i="11"/>
  <c r="I15" i="11"/>
  <c r="I12" i="11"/>
  <c r="H26" i="15"/>
  <c r="H25" i="15"/>
  <c r="H22" i="15"/>
  <c r="H21" i="15"/>
  <c r="H20" i="15"/>
  <c r="H19" i="15"/>
  <c r="H18" i="15"/>
  <c r="H16" i="15"/>
  <c r="H15" i="15"/>
  <c r="H13" i="15"/>
  <c r="H12" i="15"/>
  <c r="H11" i="15"/>
  <c r="H10" i="15"/>
  <c r="J27" i="7" l="1"/>
  <c r="J33" i="5"/>
  <c r="J34" i="5" s="1"/>
  <c r="I27" i="7"/>
  <c r="I29" i="5"/>
  <c r="D27" i="7"/>
  <c r="D29" i="5"/>
  <c r="F27" i="7"/>
  <c r="F29" i="5"/>
  <c r="E27" i="7"/>
  <c r="E29" i="5"/>
  <c r="G27" i="7"/>
  <c r="E33" i="5"/>
  <c r="E34" i="5" s="1"/>
  <c r="I33" i="5"/>
  <c r="I34" i="5" s="1"/>
  <c r="F33" i="5"/>
  <c r="F34" i="5" s="1"/>
  <c r="D33" i="5"/>
  <c r="D34" i="5" s="1"/>
  <c r="G33" i="5"/>
  <c r="G34" i="5" s="1"/>
  <c r="D18" i="10"/>
  <c r="E11" i="10"/>
  <c r="C11" i="10"/>
  <c r="J31" i="7" l="1"/>
  <c r="D31" i="7"/>
  <c r="I31" i="7"/>
  <c r="G31" i="7"/>
  <c r="E31" i="7"/>
  <c r="F31" i="7"/>
  <c r="J11" i="10"/>
  <c r="D11" i="10"/>
  <c r="C18" i="10"/>
  <c r="E18" i="10"/>
  <c r="N32" i="10"/>
  <c r="E23" i="10"/>
  <c r="C5" i="7"/>
  <c r="D5" i="7"/>
  <c r="E5" i="7"/>
  <c r="F5" i="7"/>
  <c r="G5" i="7"/>
  <c r="H5" i="7"/>
  <c r="I5" i="7"/>
  <c r="J23" i="10" l="1"/>
  <c r="J18" i="10"/>
  <c r="N14" i="11" l="1"/>
  <c r="N22" i="11"/>
  <c r="F12" i="13"/>
  <c r="J12" i="13" s="1"/>
  <c r="F22" i="13"/>
  <c r="F10" i="13"/>
  <c r="J10" i="13" s="1"/>
  <c r="J22" i="13" l="1"/>
  <c r="K22" i="13"/>
  <c r="K10" i="13"/>
  <c r="K12" i="13"/>
  <c r="N8" i="16"/>
  <c r="N31" i="10"/>
  <c r="I30" i="10"/>
  <c r="I26" i="10"/>
  <c r="I21" i="10"/>
  <c r="I25" i="10"/>
  <c r="I27" i="10"/>
  <c r="I29" i="10"/>
  <c r="I32" i="10"/>
  <c r="I28" i="10"/>
  <c r="E34" i="10"/>
  <c r="I18" i="10"/>
  <c r="I17" i="10"/>
  <c r="I16" i="10"/>
  <c r="I15" i="10"/>
  <c r="I14" i="10"/>
  <c r="I13" i="10"/>
  <c r="I12" i="10"/>
  <c r="I22" i="10"/>
  <c r="I20" i="10"/>
  <c r="I19" i="10"/>
  <c r="I10" i="10"/>
  <c r="I9" i="10"/>
  <c r="I8" i="10"/>
  <c r="H8" i="10"/>
  <c r="I24" i="10"/>
  <c r="I11" i="10" l="1"/>
  <c r="N8" i="15" l="1"/>
  <c r="H27" i="15" l="1"/>
  <c r="H22" i="16" l="1"/>
  <c r="H25" i="16" l="1"/>
  <c r="I25" i="16"/>
  <c r="H13" i="16"/>
  <c r="I13" i="16"/>
  <c r="O26" i="13"/>
  <c r="O29" i="16" s="1"/>
  <c r="O31" i="15" s="1"/>
  <c r="O43" i="11" s="1"/>
  <c r="B26" i="13"/>
  <c r="B29" i="16" s="1"/>
  <c r="B31" i="15" s="1"/>
  <c r="B43" i="11" s="1"/>
  <c r="J18" i="9"/>
  <c r="B18" i="9"/>
  <c r="B36" i="5"/>
  <c r="B30" i="6" s="1"/>
  <c r="B33" i="7" s="1"/>
  <c r="C15" i="11" l="1"/>
  <c r="H15" i="11" s="1"/>
  <c r="D34" i="10" l="1"/>
  <c r="D22" i="13"/>
  <c r="D12" i="13"/>
  <c r="D10" i="13"/>
  <c r="D23" i="10"/>
  <c r="I10" i="13" l="1"/>
  <c r="I22" i="13"/>
  <c r="I12" i="13"/>
  <c r="D24" i="13"/>
  <c r="I31" i="10"/>
  <c r="I23" i="10"/>
  <c r="H9" i="10" l="1"/>
  <c r="H12" i="10"/>
  <c r="H14" i="10"/>
  <c r="H16" i="10"/>
  <c r="H10" i="10"/>
  <c r="H13" i="10"/>
  <c r="H15" i="10"/>
  <c r="H17" i="10"/>
  <c r="H19" i="10"/>
  <c r="H21" i="10"/>
  <c r="H24" i="10"/>
  <c r="H26" i="10"/>
  <c r="H28" i="10"/>
  <c r="H30" i="10"/>
  <c r="H32" i="10"/>
  <c r="H20" i="10"/>
  <c r="H22" i="10"/>
  <c r="H25" i="10"/>
  <c r="H27" i="10"/>
  <c r="H29" i="10"/>
  <c r="H31" i="10"/>
  <c r="C22" i="13"/>
  <c r="H22" i="13" s="1"/>
  <c r="C12" i="13"/>
  <c r="H12" i="13" s="1"/>
  <c r="C10" i="13"/>
  <c r="H10" i="13" s="1"/>
  <c r="H11" i="10" l="1"/>
  <c r="H18" i="10"/>
  <c r="N26" i="15" l="1"/>
  <c r="N23" i="15"/>
  <c r="N21" i="15"/>
  <c r="N16" i="15"/>
  <c r="N24" i="16"/>
  <c r="N23" i="16"/>
  <c r="N21" i="16"/>
  <c r="N20" i="16"/>
  <c r="N19" i="16"/>
  <c r="N18" i="16"/>
  <c r="N17" i="16"/>
  <c r="N16" i="16"/>
  <c r="N15" i="16"/>
  <c r="N14" i="16"/>
  <c r="N12" i="16"/>
  <c r="N11" i="16"/>
  <c r="N10" i="16"/>
  <c r="N9" i="16"/>
  <c r="N25" i="16"/>
  <c r="N22" i="16"/>
  <c r="N13" i="16"/>
  <c r="N27" i="15" l="1"/>
  <c r="N22" i="15"/>
  <c r="N20" i="15"/>
  <c r="N10" i="15"/>
  <c r="N11" i="15"/>
  <c r="N13" i="15"/>
  <c r="N12" i="15"/>
  <c r="N15" i="15"/>
  <c r="N9" i="15"/>
  <c r="N18" i="15"/>
  <c r="N19" i="15"/>
  <c r="N25" i="15"/>
  <c r="N24" i="15" l="1"/>
  <c r="N14" i="15"/>
  <c r="H14" i="15" l="1"/>
  <c r="H24" i="15"/>
  <c r="C24" i="13" l="1"/>
  <c r="C34" i="10" l="1"/>
  <c r="C23" i="10" l="1"/>
  <c r="H23" i="10" l="1"/>
  <c r="N27" i="11" l="1"/>
  <c r="N28" i="11"/>
  <c r="N23" i="11"/>
  <c r="N18" i="11"/>
  <c r="N13" i="11"/>
  <c r="N8" i="10"/>
  <c r="N37" i="11"/>
  <c r="N33" i="11"/>
  <c r="N29" i="11"/>
  <c r="N25" i="11"/>
  <c r="N20" i="11"/>
  <c r="N16" i="11"/>
  <c r="N10" i="11"/>
  <c r="N19" i="13"/>
  <c r="N16" i="13"/>
  <c r="N15" i="13"/>
  <c r="N11" i="13"/>
  <c r="N9" i="13"/>
  <c r="N13" i="13"/>
  <c r="N17" i="13"/>
  <c r="N20" i="13"/>
  <c r="N21" i="13"/>
  <c r="N22" i="13"/>
  <c r="N8" i="13"/>
  <c r="N21" i="10"/>
  <c r="N19" i="10"/>
  <c r="N16" i="10"/>
  <c r="N15" i="10"/>
  <c r="N9" i="10"/>
  <c r="N30" i="10"/>
  <c r="N29" i="10"/>
  <c r="N24" i="10"/>
  <c r="N26" i="10"/>
  <c r="N27" i="10"/>
  <c r="N28" i="10"/>
  <c r="N22" i="10"/>
  <c r="N20" i="10"/>
  <c r="N12" i="10"/>
  <c r="N9" i="11"/>
  <c r="N10" i="10"/>
  <c r="N13" i="10"/>
  <c r="N25" i="10"/>
  <c r="N14" i="13"/>
  <c r="N17" i="10" l="1"/>
  <c r="N14" i="10"/>
  <c r="N11" i="10"/>
  <c r="N10" i="13"/>
  <c r="N12" i="13"/>
  <c r="N11" i="11"/>
  <c r="N31" i="11"/>
  <c r="N12" i="11"/>
  <c r="N19" i="11"/>
  <c r="N23" i="10"/>
  <c r="N32" i="11"/>
  <c r="N24" i="11"/>
  <c r="N21" i="11"/>
  <c r="N34" i="11"/>
  <c r="N17" i="11"/>
  <c r="N26" i="11"/>
  <c r="N30" i="11"/>
  <c r="N35" i="11"/>
  <c r="N18" i="10" l="1"/>
  <c r="D16" i="8" l="1"/>
  <c r="D8" i="8"/>
  <c r="D13" i="8"/>
  <c r="D7" i="8"/>
  <c r="D12" i="8"/>
  <c r="D11" i="8"/>
  <c r="D15" i="8"/>
  <c r="D9" i="8"/>
  <c r="D10" i="8"/>
  <c r="C26" i="5" l="1"/>
  <c r="C25" i="7" s="1"/>
  <c r="C20" i="5"/>
  <c r="C31" i="5" l="1"/>
  <c r="C29" i="7" s="1"/>
  <c r="C19" i="7"/>
  <c r="C21" i="5"/>
  <c r="C20" i="7" s="1"/>
  <c r="C27" i="5"/>
  <c r="C26" i="7" s="1"/>
  <c r="C32" i="5" l="1"/>
  <c r="C30" i="7" s="1"/>
  <c r="C23" i="5"/>
  <c r="C22" i="7" s="1"/>
  <c r="C28" i="5" l="1"/>
  <c r="C18" i="6"/>
  <c r="C8" i="6"/>
  <c r="C17" i="6"/>
  <c r="C9" i="6"/>
  <c r="C15" i="6"/>
  <c r="C27" i="7" l="1"/>
  <c r="C29" i="5"/>
  <c r="C33" i="5"/>
  <c r="C34" i="5" s="1"/>
  <c r="C16" i="6"/>
  <c r="C20" i="6"/>
  <c r="C10" i="6"/>
  <c r="D15" i="6"/>
  <c r="D9" i="6"/>
  <c r="F17" i="6"/>
  <c r="D8" i="6"/>
  <c r="C23" i="6"/>
  <c r="C14" i="6"/>
  <c r="F16" i="6"/>
  <c r="F15" i="6"/>
  <c r="F9" i="6"/>
  <c r="D17" i="6"/>
  <c r="F8" i="6"/>
  <c r="E9" i="6"/>
  <c r="E8" i="6"/>
  <c r="C31" i="7" l="1"/>
  <c r="E15" i="6"/>
  <c r="E17" i="6"/>
  <c r="F14" i="6"/>
  <c r="F18" i="6"/>
  <c r="D14" i="6"/>
  <c r="F23" i="6"/>
  <c r="C7" i="6"/>
  <c r="D23" i="6"/>
  <c r="E26" i="6"/>
  <c r="F7" i="6"/>
  <c r="F10" i="6"/>
  <c r="D20" i="6"/>
  <c r="F22" i="6"/>
  <c r="E22" i="6"/>
  <c r="C24" i="6"/>
  <c r="C22" i="6"/>
  <c r="E7" i="6"/>
  <c r="D10" i="6"/>
  <c r="F20" i="6"/>
  <c r="D22" i="6"/>
  <c r="D16" i="6"/>
  <c r="E14" i="6"/>
  <c r="E10" i="6" l="1"/>
  <c r="D24" i="6"/>
  <c r="E23" i="6"/>
  <c r="E20" i="6"/>
  <c r="D26" i="6"/>
  <c r="F19" i="6"/>
  <c r="E13" i="6"/>
  <c r="E16" i="6"/>
  <c r="D7" i="6"/>
  <c r="D13" i="6"/>
  <c r="C13" i="6"/>
  <c r="D18" i="6"/>
  <c r="E18" i="6"/>
  <c r="F24" i="6"/>
  <c r="F26" i="6"/>
  <c r="F13" i="6"/>
  <c r="E24" i="6" l="1"/>
  <c r="C27" i="6"/>
  <c r="C25" i="6"/>
  <c r="C19" i="6"/>
  <c r="E19" i="6"/>
  <c r="D19" i="6"/>
  <c r="D27" i="6" l="1"/>
  <c r="C28" i="6"/>
  <c r="E11" i="6"/>
  <c r="D28" i="6"/>
  <c r="F11" i="6"/>
  <c r="F28" i="6"/>
  <c r="E27" i="6"/>
  <c r="D25" i="6"/>
  <c r="F27" i="6"/>
  <c r="F25" i="6"/>
  <c r="E25" i="6"/>
  <c r="E28" i="6" l="1"/>
  <c r="C11" i="6"/>
  <c r="D12" i="6"/>
  <c r="F12" i="6"/>
  <c r="E12" i="6"/>
  <c r="D11" i="6"/>
  <c r="E21" i="6" l="1"/>
  <c r="F21" i="6"/>
  <c r="D21" i="6"/>
  <c r="C12" i="6"/>
  <c r="C21" i="6" l="1"/>
  <c r="G23" i="6" l="1"/>
  <c r="G20" i="6"/>
  <c r="G17" i="6"/>
  <c r="G14" i="6"/>
  <c r="G9" i="6"/>
  <c r="G22" i="6"/>
  <c r="G18" i="6"/>
  <c r="G16" i="6"/>
  <c r="G15" i="6"/>
  <c r="G13" i="6"/>
  <c r="G10" i="6"/>
  <c r="G8" i="6"/>
  <c r="G24" i="6" l="1"/>
  <c r="G19" i="6"/>
  <c r="G25" i="6" l="1"/>
  <c r="G26" i="6" l="1"/>
  <c r="G27" i="6"/>
  <c r="G11" i="6"/>
  <c r="G7" i="6"/>
  <c r="G28" i="6" l="1"/>
  <c r="G12" i="6"/>
  <c r="G21" i="6" l="1"/>
  <c r="H17" i="7" l="1"/>
  <c r="H16" i="7"/>
  <c r="H20" i="7"/>
  <c r="H7" i="7"/>
  <c r="H25" i="7"/>
  <c r="H18" i="7"/>
  <c r="H9" i="7"/>
  <c r="H12" i="7"/>
  <c r="H19" i="7"/>
  <c r="H29" i="5"/>
  <c r="H10" i="7"/>
  <c r="H30" i="7"/>
  <c r="H26" i="7"/>
  <c r="H23" i="7"/>
  <c r="H11" i="7"/>
  <c r="H15" i="7"/>
  <c r="H27" i="7"/>
  <c r="H8" i="7"/>
  <c r="H29" i="7"/>
  <c r="H24" i="7"/>
  <c r="H31" i="7"/>
  <c r="H34" i="5"/>
  <c r="H28" i="7"/>
  <c r="H21" i="7"/>
  <c r="H13" i="7"/>
  <c r="H22" i="7"/>
  <c r="H14" i="7"/>
</calcChain>
</file>

<file path=xl/sharedStrings.xml><?xml version="1.0" encoding="utf-8"?>
<sst xmlns="http://schemas.openxmlformats.org/spreadsheetml/2006/main" count="691" uniqueCount="426">
  <si>
    <t>Subsídios</t>
  </si>
  <si>
    <t>Consumo Intermédio</t>
  </si>
  <si>
    <t>IRS</t>
  </si>
  <si>
    <t>IRC</t>
  </si>
  <si>
    <t>IVA</t>
  </si>
  <si>
    <t>ISP</t>
  </si>
  <si>
    <t>Imposto sobre o tabaco</t>
  </si>
  <si>
    <t>Receita corrente</t>
  </si>
  <si>
    <t>Receita de capital</t>
  </si>
  <si>
    <t>Despesa corrente</t>
  </si>
  <si>
    <t>Receita total</t>
  </si>
  <si>
    <t>Despesa total</t>
  </si>
  <si>
    <t>3. Despesa total</t>
  </si>
  <si>
    <t xml:space="preserve">4. Despesa total primária </t>
  </si>
  <si>
    <t>:</t>
  </si>
  <si>
    <t>Ordenados e salários</t>
  </si>
  <si>
    <t>Contribuições sociais dos empregadores</t>
  </si>
  <si>
    <t>Consumo de capital fixo</t>
  </si>
  <si>
    <t>Prestações sociais em espécie</t>
  </si>
  <si>
    <t>Exc.Exploração+Out. subs.à produção</t>
  </si>
  <si>
    <t>Vendas (-)</t>
  </si>
  <si>
    <t>Transferências correntes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</si>
  <si>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</si>
  <si>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</si>
  <si>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</si>
  <si>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</si>
  <si>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</si>
  <si>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</si>
  <si>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4.Transferências do FSE</t>
  </si>
  <si>
    <t>7.Transferências do OE</t>
  </si>
  <si>
    <t>11.Pensões</t>
  </si>
  <si>
    <t>Invalidez</t>
  </si>
  <si>
    <t>Velhice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</si>
  <si>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</si>
  <si>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</si>
  <si>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</si>
  <si>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</si>
  <si>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</si>
  <si>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</si>
  <si>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</si>
  <si>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</si>
  <si>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</si>
  <si>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</si>
  <si>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</si>
  <si>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</si>
  <si>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</si>
  <si>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8:</t>
  </si>
  <si>
    <t>QUADRO 9:</t>
  </si>
  <si>
    <t>Encargos correntes dívida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</si>
  <si>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</si>
  <si>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</si>
  <si>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</si>
  <si>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</si>
  <si>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</si>
  <si>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</si>
  <si>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</si>
  <si>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</si>
  <si>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</si>
  <si>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</si>
  <si>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</si>
  <si>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</si>
  <si>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</si>
  <si>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</si>
  <si>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</si>
  <si>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</si>
  <si>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</si>
  <si>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</si>
  <si>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</si>
  <si>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</si>
  <si>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</si>
  <si>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</si>
  <si>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</si>
  <si>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</si>
  <si>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</si>
  <si>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</si>
  <si>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</si>
  <si>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</si>
  <si>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</si>
  <si>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</si>
  <si>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Outros</t>
  </si>
  <si>
    <t>Investimento</t>
  </si>
  <si>
    <t>IA/ISV</t>
  </si>
  <si>
    <t>Imposto do selo</t>
  </si>
  <si>
    <t xml:space="preserve">   Despesas com pessoal</t>
  </si>
  <si>
    <t>Exc.exploração + Out. subs.à produção</t>
  </si>
  <si>
    <t>Dinâmica da Dívida das AP - Em percentagem do PIB</t>
  </si>
  <si>
    <t xml:space="preserve"> Outras receitas correntes</t>
  </si>
  <si>
    <t xml:space="preserve"> Consumo público</t>
  </si>
  <si>
    <t xml:space="preserve"> Subsídios</t>
  </si>
  <si>
    <t xml:space="preserve"> Juros da dívida</t>
  </si>
  <si>
    <t xml:space="preserve"> Investimentos</t>
  </si>
  <si>
    <t xml:space="preserve"> Despesas correntes</t>
  </si>
  <si>
    <t>Receitas de capital</t>
  </si>
  <si>
    <t>Despesas de capital</t>
  </si>
  <si>
    <t>Saldo global</t>
  </si>
  <si>
    <t>Transferências</t>
  </si>
  <si>
    <t>20. Total da Despesa (13+19)</t>
  </si>
  <si>
    <t>QUADRO 10:</t>
  </si>
  <si>
    <t>QUADRO 11:</t>
  </si>
  <si>
    <t>Efeito juros</t>
  </si>
  <si>
    <t>Efeito do crescimento nominal do PIB</t>
  </si>
  <si>
    <t>4. Efeito do Saldo Primário</t>
  </si>
  <si>
    <t>5. Outros</t>
  </si>
  <si>
    <t>Pessoal</t>
  </si>
  <si>
    <t>PIB</t>
  </si>
  <si>
    <t>Outras receitas correntes</t>
  </si>
  <si>
    <t>Despesas com o pessoal</t>
  </si>
  <si>
    <t>Aquisição de bens e serviços</t>
  </si>
  <si>
    <t>Juros e outros encargos</t>
  </si>
  <si>
    <t>Outras despesas correntes</t>
  </si>
  <si>
    <t>Despesa de capital</t>
  </si>
  <si>
    <t>Execução Orçamental dos Serviços e Fundos Autónomos</t>
  </si>
  <si>
    <t>Execução Orçamental do Estado</t>
  </si>
  <si>
    <t xml:space="preserve">Execução Orçamental da Administração Regional </t>
  </si>
  <si>
    <t xml:space="preserve">Execução Orçamental da Administração Local </t>
  </si>
  <si>
    <t>QUADRO 12:</t>
  </si>
  <si>
    <t>d.q. Transferências de capital</t>
  </si>
  <si>
    <t>Execução Orçamental da Segurança Social</t>
  </si>
  <si>
    <t>Fonte: INE.</t>
  </si>
  <si>
    <t>5.Outras receitas correntes</t>
  </si>
  <si>
    <t>8.Outras receitas capital</t>
  </si>
  <si>
    <t>6.Total receitas correntes (1+2+3+4+5)</t>
  </si>
  <si>
    <t>9.Receitas de capital (7+8)</t>
  </si>
  <si>
    <t>10.Total das receitas (6+9)</t>
  </si>
  <si>
    <t>Bens e serviços e outras desp. correntes</t>
  </si>
  <si>
    <t xml:space="preserve"> Transferências correntes</t>
  </si>
  <si>
    <t xml:space="preserve"> Impostos e contribuições sociais</t>
  </si>
  <si>
    <t>Consumo público</t>
  </si>
  <si>
    <t>d.q.: Transferências e subsídios correntes</t>
  </si>
  <si>
    <t>d.q.: com suporte no FSE</t>
  </si>
  <si>
    <t>3. Efeito dinâmico</t>
  </si>
  <si>
    <t>20. Total das Despesas (13+19)</t>
  </si>
  <si>
    <t>Transferências e outras despesas de capital</t>
  </si>
  <si>
    <t>Sobrevivência e Benef. antigos combatentes</t>
  </si>
  <si>
    <t>Impostos diretos</t>
  </si>
  <si>
    <t>Impostos indiretos</t>
  </si>
  <si>
    <t>Transferências e out. desp. de capital</t>
  </si>
  <si>
    <t xml:space="preserve"> Transferências e out. desp. de capital </t>
  </si>
  <si>
    <t>Fonte: Ministério das Finanças.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</si>
  <si>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</si>
  <si>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</si>
  <si>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</si>
  <si>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</si>
  <si>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</si>
  <si>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</si>
  <si>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</si>
  <si>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</si>
  <si>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</si>
  <si>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</si>
  <si>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</si>
  <si>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</si>
  <si>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</si>
  <si>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</si>
  <si>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TABLE 8:</t>
  </si>
  <si>
    <t>TABLE 9:</t>
  </si>
  <si>
    <t>TABLE 10:</t>
  </si>
  <si>
    <t>TABLE 11:</t>
  </si>
  <si>
    <t>TABLE 12: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</si>
  <si>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</si>
  <si>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</si>
  <si>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</si>
  <si>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</si>
  <si>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</si>
  <si>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</si>
  <si>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</si>
  <si>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</si>
  <si>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</si>
  <si>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</si>
  <si>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</si>
  <si>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</si>
  <si>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</si>
  <si>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</si>
  <si>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</si>
  <si>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</si>
  <si>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</si>
  <si>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</si>
  <si>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</si>
  <si>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</si>
  <si>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</si>
  <si>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</si>
  <si>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</si>
  <si>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9. Social transfers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</si>
  <si>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</si>
  <si>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</si>
  <si>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</si>
  <si>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</si>
  <si>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</si>
  <si>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</si>
  <si>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</si>
  <si>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</si>
  <si>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</si>
  <si>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</si>
  <si>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</si>
  <si>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</si>
  <si>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</si>
  <si>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</si>
  <si>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</si>
  <si>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</si>
  <si>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</si>
  <si>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</si>
  <si>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General Government Account - Year-on-year change rates in %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</si>
  <si>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</si>
  <si>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</si>
  <si>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</si>
  <si>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</si>
  <si>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</si>
  <si>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</si>
  <si>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</si>
  <si>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</si>
  <si>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</si>
  <si>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</si>
  <si>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</si>
  <si>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</si>
  <si>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</si>
  <si>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</si>
  <si>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</si>
  <si>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</si>
  <si>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</si>
  <si>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Source: NSI.</t>
  </si>
  <si>
    <t>QUADRO 6</t>
  </si>
  <si>
    <t>Direct taxes</t>
  </si>
  <si>
    <t>Personal Income Tax</t>
  </si>
  <si>
    <t>Corporate Income Tax</t>
  </si>
  <si>
    <t>Others</t>
  </si>
  <si>
    <t>Indirect taxes</t>
  </si>
  <si>
    <t>VAT</t>
  </si>
  <si>
    <t>Tax on oil products</t>
  </si>
  <si>
    <t>Motor vehicle taxes</t>
  </si>
  <si>
    <t>Tax on tobacoo products</t>
  </si>
  <si>
    <t>Stamp duty</t>
  </si>
  <si>
    <t>Current revenue</t>
  </si>
  <si>
    <t>Capital revenue</t>
  </si>
  <si>
    <t>Total revenue</t>
  </si>
  <si>
    <t>Current expenditure</t>
  </si>
  <si>
    <t>Public consumption</t>
  </si>
  <si>
    <t>Compensation of employees</t>
  </si>
  <si>
    <t xml:space="preserve">   Aq. of goods and services and ot. cur. exp.</t>
  </si>
  <si>
    <t>Subsidies</t>
  </si>
  <si>
    <t>Debt related expenditure</t>
  </si>
  <si>
    <t>Ttransfers and other current revenue</t>
  </si>
  <si>
    <t>Capital expenditure</t>
  </si>
  <si>
    <t>Investment</t>
  </si>
  <si>
    <t>Transfers and other capital expenditure</t>
  </si>
  <si>
    <t>Total expenditure</t>
  </si>
  <si>
    <t>Overall balance</t>
  </si>
  <si>
    <t>TABLE 7</t>
  </si>
  <si>
    <t>QUADRO 7</t>
  </si>
  <si>
    <t>Sources: Ministry of Finance.</t>
  </si>
  <si>
    <t>QUADRO 8</t>
  </si>
  <si>
    <t>Taxes and social contributions</t>
  </si>
  <si>
    <t>Other current revenue</t>
  </si>
  <si>
    <t>Goods and services and oth. cur. expen.</t>
  </si>
  <si>
    <t>Debt interest</t>
  </si>
  <si>
    <t>Current transfers</t>
  </si>
  <si>
    <t>Overall Balance</t>
  </si>
  <si>
    <t>Capital Transfers and other capital expenditure</t>
  </si>
  <si>
    <t>TABLE 8</t>
  </si>
  <si>
    <t>TABLE 9</t>
  </si>
  <si>
    <t>of which: Capital transfers</t>
  </si>
  <si>
    <t>Aquisition of goods and services</t>
  </si>
  <si>
    <t>Interest and other expenses</t>
  </si>
  <si>
    <t>Transfers</t>
  </si>
  <si>
    <t>Other current expenditure</t>
  </si>
  <si>
    <t>of which: capital transfers</t>
  </si>
  <si>
    <t>Onvestment</t>
  </si>
  <si>
    <t>Transfers and oth. capital expenditure</t>
  </si>
  <si>
    <t>TABLE 10</t>
  </si>
  <si>
    <t>1.Contributions</t>
  </si>
  <si>
    <t>2.Social VAT</t>
  </si>
  <si>
    <t>3.Transfers from State Budget</t>
  </si>
  <si>
    <t>4.Transfers from European Social Fund</t>
  </si>
  <si>
    <t>5.Other current revenue</t>
  </si>
  <si>
    <t>6.Total current revenue (1+2+3+4+5)</t>
  </si>
  <si>
    <t>7.Transfers from State budget</t>
  </si>
  <si>
    <t>Other capital revenue</t>
  </si>
  <si>
    <t>9.Capital revenue (7+8)</t>
  </si>
  <si>
    <t>10.Total revenue (6+9)</t>
  </si>
  <si>
    <t>11.Pensions</t>
  </si>
  <si>
    <t>Survivors</t>
  </si>
  <si>
    <t>Disability</t>
  </si>
  <si>
    <t>Old age</t>
  </si>
  <si>
    <t xml:space="preserve">of which: Transfers and current subsidies </t>
  </si>
  <si>
    <t xml:space="preserve">of which: co-financed by the Social European Fund </t>
  </si>
  <si>
    <t>QUADRO 11</t>
  </si>
  <si>
    <t>TABLE 11</t>
  </si>
  <si>
    <t>GDP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</si>
  <si>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</si>
  <si>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</si>
  <si>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</si>
  <si>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</si>
  <si>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</si>
  <si>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</si>
  <si>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</si>
  <si>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</si>
  <si>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QUADRO 12</t>
  </si>
  <si>
    <t>TABLE 12</t>
  </si>
  <si>
    <t>TABLE 6</t>
  </si>
  <si>
    <t>12.Pensão velhice do regime subsitutitvo Bancário</t>
  </si>
  <si>
    <t>13.Subsídio de desemprego, apoio ao emprego</t>
  </si>
  <si>
    <t>13.Unemployment and employment support</t>
  </si>
  <si>
    <t>14.Subsídio de doença</t>
  </si>
  <si>
    <t>14.Sickness benefit</t>
  </si>
  <si>
    <t>15. Subsídio familiar a crianças e jovens</t>
  </si>
  <si>
    <t>15. Child care benefit</t>
  </si>
  <si>
    <t>16.Rendimento social de inserção</t>
  </si>
  <si>
    <t>16.Social Integration Income</t>
  </si>
  <si>
    <t>17.Outras prestações</t>
  </si>
  <si>
    <t>17.Other benefits</t>
  </si>
  <si>
    <t>18.Ação social</t>
  </si>
  <si>
    <t>18.Social action</t>
  </si>
  <si>
    <t>19.Administração</t>
  </si>
  <si>
    <t>19.Administrative expenditure</t>
  </si>
  <si>
    <t>20.Outras</t>
  </si>
  <si>
    <t>20.Other expenditure</t>
  </si>
  <si>
    <t>21.Ações de formação profissional</t>
  </si>
  <si>
    <t>21.Vocational training</t>
  </si>
  <si>
    <t>12.Old age pension scheme from Banking regime</t>
  </si>
  <si>
    <t>State Budget Execution</t>
  </si>
  <si>
    <t>Services and Autonomous Funds Budget Execution</t>
  </si>
  <si>
    <t>Regional Government Budget Execution</t>
  </si>
  <si>
    <t>Local Government Budget Execution</t>
  </si>
  <si>
    <t>Social Security Budget Execution</t>
  </si>
  <si>
    <t>taxa de variação (%)
y-o-y c.r.(%)</t>
  </si>
  <si>
    <t>2.IVA social</t>
  </si>
  <si>
    <t xml:space="preserve">10. Juros </t>
  </si>
  <si>
    <t xml:space="preserve">10. Interest </t>
  </si>
  <si>
    <t>10. Juros</t>
  </si>
  <si>
    <t>10. Interest</t>
  </si>
  <si>
    <t>GPEARI - MF</t>
  </si>
  <si>
    <t>Conta de Gerência
Annual report</t>
  </si>
  <si>
    <t>Provisório
Provisional</t>
  </si>
  <si>
    <t>d.q. Lei das Finanças Locais</t>
  </si>
  <si>
    <t>of which: Local Government Financing Law</t>
  </si>
  <si>
    <t>3.Financiamento da Lei de Bases da SS</t>
  </si>
  <si>
    <t>22.Total das despesas correntes (11+...+21)</t>
  </si>
  <si>
    <t>22.Total current expenditure (11+...+21)</t>
  </si>
  <si>
    <r>
      <t xml:space="preserve">25.Saldo Global </t>
    </r>
    <r>
      <rPr>
        <sz val="10"/>
        <rFont val="Arial"/>
        <family val="2"/>
      </rPr>
      <t xml:space="preserve">(10-25) </t>
    </r>
  </si>
  <si>
    <t xml:space="preserve">23.Despesas de capital </t>
  </si>
  <si>
    <t>23.Capital expenditure</t>
  </si>
  <si>
    <t>24.Total expenditure (22+23)</t>
  </si>
  <si>
    <t>24.Total das despesas (22+23)</t>
  </si>
  <si>
    <r>
      <t xml:space="preserve">25.Overall balance </t>
    </r>
    <r>
      <rPr>
        <i/>
        <sz val="10"/>
        <rFont val="Arial"/>
        <family val="2"/>
      </rPr>
      <t xml:space="preserve">(10-25) </t>
    </r>
  </si>
  <si>
    <t>25. Saldo Primário (16+24)</t>
  </si>
  <si>
    <t>25. Primary Balance (16+24)</t>
  </si>
  <si>
    <t>14. Receitas de Capital</t>
  </si>
  <si>
    <t>15. Total das Receitas (6+14)</t>
  </si>
  <si>
    <t>14. Capital Revenue</t>
  </si>
  <si>
    <t>15. Total Revenue (6+14)</t>
  </si>
  <si>
    <t>16. Gross Fixed Capital Formation</t>
  </si>
  <si>
    <t>17. Other Capital Expenditure</t>
  </si>
  <si>
    <t>18. Total Capital Expenditure (16+17)</t>
  </si>
  <si>
    <t>19. Total Expenditure  (13+18)</t>
  </si>
  <si>
    <t>21. Primary Current Expenditure (13-10)</t>
  </si>
  <si>
    <t>22. Primary Total Expenditure (19-10)</t>
  </si>
  <si>
    <t>18. Total Despesa de Capital (16+17)</t>
  </si>
  <si>
    <t>19. Total da Despesa (13+18)</t>
  </si>
  <si>
    <t>21. Despesa Corrente Primária (13-10)</t>
  </si>
  <si>
    <t>22. Despesa Total Primária (19-10)</t>
  </si>
  <si>
    <t>21. Cap.(+)/ Nec.(-) Financiamento (16-20)</t>
  </si>
  <si>
    <r>
      <t xml:space="preserve">m.e.
</t>
    </r>
    <r>
      <rPr>
        <i/>
        <sz val="10"/>
        <color theme="0"/>
        <rFont val="Arial"/>
        <family val="2"/>
      </rPr>
      <t>e.m.</t>
    </r>
  </si>
  <si>
    <r>
      <t xml:space="preserve">estrutura
</t>
    </r>
    <r>
      <rPr>
        <i/>
        <sz val="10"/>
        <color theme="0"/>
        <rFont val="Arial"/>
        <family val="2"/>
      </rPr>
      <t>structure</t>
    </r>
  </si>
  <si>
    <r>
      <t xml:space="preserve">milhões de euros
</t>
    </r>
    <r>
      <rPr>
        <i/>
        <sz val="8"/>
        <color theme="0"/>
        <rFont val="Arial"/>
        <family val="2"/>
      </rPr>
      <t>euro millions</t>
    </r>
  </si>
  <si>
    <r>
      <t xml:space="preserve">t.v.a.(%)
</t>
    </r>
    <r>
      <rPr>
        <i/>
        <sz val="8"/>
        <color theme="0"/>
        <rFont val="Arial"/>
        <family val="2"/>
      </rPr>
      <t>y-o-y c.r. (%)</t>
    </r>
  </si>
  <si>
    <r>
      <t xml:space="preserve">Conta de Gerência
</t>
    </r>
    <r>
      <rPr>
        <i/>
        <sz val="8"/>
        <color theme="0"/>
        <rFont val="Arial"/>
        <family val="2"/>
      </rPr>
      <t>Annual report</t>
    </r>
  </si>
  <si>
    <r>
      <t xml:space="preserve">Provisório
</t>
    </r>
    <r>
      <rPr>
        <i/>
        <sz val="8"/>
        <color theme="0"/>
        <rFont val="Arial"/>
        <family val="2"/>
      </rPr>
      <t>Provisional</t>
    </r>
  </si>
  <si>
    <r>
      <t xml:space="preserve">t.v.(%)
</t>
    </r>
    <r>
      <rPr>
        <i/>
        <sz val="8"/>
        <color theme="0"/>
        <rFont val="Arial"/>
        <family val="2"/>
      </rPr>
      <t>y-o-y c.r.(%)</t>
    </r>
  </si>
  <si>
    <r>
      <t xml:space="preserve">taxa de variação (%)
</t>
    </r>
    <r>
      <rPr>
        <i/>
        <sz val="8"/>
        <color theme="0"/>
        <rFont val="Arial"/>
        <family val="2"/>
      </rPr>
      <t>y-o-y c.r. (%)</t>
    </r>
  </si>
  <si>
    <r>
      <t xml:space="preserve">t. v. (%)
</t>
    </r>
    <r>
      <rPr>
        <i/>
        <sz val="8"/>
        <color theme="0"/>
        <rFont val="Arial"/>
        <family val="2"/>
      </rPr>
      <t>y-o-y c.r. (%)</t>
    </r>
  </si>
  <si>
    <r>
      <t xml:space="preserve">taxa de variação (%)
</t>
    </r>
    <r>
      <rPr>
        <i/>
        <sz val="8"/>
        <color theme="0"/>
        <rFont val="Arial"/>
        <family val="2"/>
      </rPr>
      <t>y-o-y change rate (%)</t>
    </r>
  </si>
  <si>
    <t>Estatísticas das Finanças Públicas</t>
  </si>
  <si>
    <t>Portugal</t>
  </si>
  <si>
    <t>Public Finance Statistics</t>
  </si>
  <si>
    <t>QUADRO 9</t>
  </si>
  <si>
    <t>QUADRO 10</t>
  </si>
  <si>
    <t>1.Contribuições</t>
  </si>
  <si>
    <t>2. Variação da dívida (p.p. do PIB)</t>
  </si>
  <si>
    <t xml:space="preserve">Conta das Administrações Públicas - Principais agregados em % do PIB </t>
  </si>
  <si>
    <t>Sources: 2008 to 2014 and quartely values - NSI, 2015 - Ministry of Finance, Stability Programme 2015-2019.</t>
  </si>
  <si>
    <t>Fontes: 2008 a 2014 e valores trimestrais - INE, 2015 - Ministério das Finanças, Programa de Estabilidade 2015-2019.</t>
  </si>
  <si>
    <t>2. Receita fiscal e contributiva
(excl. cont. sociais imputadas)</t>
  </si>
  <si>
    <t>2. Contributory and tax revenue
(excl. imputed social contributions)</t>
  </si>
  <si>
    <t>(national accounts - ESA2010, base 2011)</t>
  </si>
  <si>
    <t xml:space="preserve">   Aq. bens e serviços e outras desp. corr.</t>
  </si>
  <si>
    <t xml:space="preserve">State budget execution </t>
  </si>
  <si>
    <t>Services and Autonomous Funds budget execution</t>
  </si>
  <si>
    <t>Regional Government budget execution</t>
  </si>
  <si>
    <t>Execução Orçamental da Administração Local</t>
  </si>
  <si>
    <t>Local Government budget execution</t>
  </si>
  <si>
    <t>Social Security budget execution</t>
  </si>
  <si>
    <t>Sources: 2008 to 2014 and quartely values - Banco de Portugal, 2015 - Ministry of Finance, Stability Programme 2015-2019.</t>
  </si>
  <si>
    <t>1. Stock da dívida bruta (final do período)</t>
  </si>
  <si>
    <t>Consumo Público das Administrações Públicas - Em percentagem do PIB</t>
  </si>
  <si>
    <t>General Government Public Consumption - Year-on-year change rates in %</t>
  </si>
  <si>
    <t>General Government Public Consumption - In percentage of GDP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</si>
  <si>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</si>
  <si>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</si>
  <si>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</si>
  <si>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</si>
  <si>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</si>
  <si>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(ótica da contabilidade nacional - SEC2010, base 2011)</t>
  </si>
  <si>
    <t>November 2015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</si>
  <si>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</si>
  <si>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</si>
  <si>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</si>
  <si>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</si>
  <si>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r>
      <t xml:space="preserve">taxa de variação homóloga (%)
</t>
    </r>
    <r>
      <rPr>
        <i/>
        <sz val="8"/>
        <color theme="0"/>
        <rFont val="Arial"/>
        <family val="2"/>
      </rPr>
      <t>y-o-y c.r.(%)</t>
    </r>
  </si>
  <si>
    <t>(ótica da contabilidade pública)</t>
  </si>
  <si>
    <t>(public Account - cash basis)</t>
  </si>
  <si>
    <r>
      <t>milhões de euros</t>
    </r>
    <r>
      <rPr>
        <b/>
        <i/>
        <sz val="8"/>
        <color theme="0"/>
        <rFont val="Arial"/>
        <family val="2"/>
      </rPr>
      <t xml:space="preserve">
euro millions</t>
    </r>
  </si>
  <si>
    <r>
      <t xml:space="preserve">milhões de euros
</t>
    </r>
    <r>
      <rPr>
        <b/>
        <i/>
        <sz val="8"/>
        <color theme="0"/>
        <rFont val="Arial"/>
        <family val="2"/>
      </rPr>
      <t>euro millions</t>
    </r>
  </si>
  <si>
    <r>
      <t xml:space="preserve">t.v.a.(%)
</t>
    </r>
    <r>
      <rPr>
        <b/>
        <i/>
        <sz val="8"/>
        <color theme="0"/>
        <rFont val="Arial"/>
        <family val="2"/>
      </rPr>
      <t>y-o-y c.r.(%)</t>
    </r>
  </si>
  <si>
    <t>II Q 2014*</t>
  </si>
  <si>
    <t>II Q 2015*</t>
  </si>
  <si>
    <t>* Valores acumulados desde o início do ano.</t>
  </si>
  <si>
    <t>* Cumulative figures since the beginning of the year.</t>
  </si>
  <si>
    <t>II Q 2014/15*</t>
  </si>
  <si>
    <t>III Q 2014*</t>
  </si>
  <si>
    <t>III Q 2015*</t>
  </si>
  <si>
    <t>III Q 15/14*</t>
  </si>
  <si>
    <t>Fontes: 2008 a 2014 e valores trimestrais - BP, 2015 - Procedimento dos défices excessivos, setembro 2015.</t>
  </si>
  <si>
    <t>II T 2014*</t>
  </si>
  <si>
    <t>II T 2015*</t>
  </si>
  <si>
    <t xml:space="preserve">II T 2014/15*
</t>
  </si>
  <si>
    <t xml:space="preserve">III T 2014*
</t>
  </si>
  <si>
    <t xml:space="preserve">III T 2015*
</t>
  </si>
  <si>
    <t xml:space="preserve">III T 15/14*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</si>
</sst>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"/>
    <numFmt numFmtId="172" formatCode="#,##0.0_)_)"/>
    <numFmt numFmtId="173" formatCode="#,##0_)_)"/>
    <numFmt numFmtId="174" formatCode="0.00_)_)"/>
    <numFmt numFmtId="175" formatCode="[$-416]mmmm\ yyyy;@"/>
    <numFmt numFmtId="176" formatCode="[$-416]mmmm/yyyy;@"/>
    <numFmt numFmtId="177" formatCode="\$#,##0\ ;\(\$#,##0\)"/>
    <numFmt numFmtId="178" formatCode="_-* #,##0.00\ [$€]_-;\-* #,##0.00\ [$€]_-;_-* &quot;-&quot;??\ [$€]_-;_-@_-"/>
    <numFmt numFmtId="179" formatCode="0_)"/>
    <numFmt numFmtId="180" formatCode="_-* #,##0\ _P_t_s_-;\-* #,##0\ _P_t_s_-;_-* &quot;-&quot;\ _P_t_s_-;_-@_-"/>
    <numFmt numFmtId="181" formatCode="_-* #,##0.00\ _P_t_s_-;\-* #,##0.00\ _P_t_s_-;_-* &quot;-&quot;??\ _P_t_s_-;_-@_-"/>
    <numFmt numFmtId="182" formatCode="_-* #,##0\ &quot;Pts&quot;_-;\-* #,##0\ &quot;Pts&quot;_-;_-* &quot;-&quot;\ &quot;Pts&quot;_-;_-@_-"/>
    <numFmt numFmtId="183" formatCode="_-* #,##0.00\ &quot;Pts&quot;_-;\-* #,##0.00\ &quot;Pts&quot;_-;_-* &quot;-&quot;??\ &quot;Pts&quot;_-;_-@_-"/>
    <numFmt numFmtId="184" formatCode="0.00_)"/>
    <numFmt numFmtId="185" formatCode="#,##0;\-\ #,##0;_-\ &quot;- &quot;"/>
    <numFmt numFmtId="186" formatCode="[$-816]mmmm\ yyyy;@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62"/>
      <name val="Arial"/>
      <family val="2"/>
    </font>
    <font>
      <sz val="10"/>
      <name val="Times New Roman"/>
      <family val="1"/>
    </font>
    <font>
      <b/>
      <sz val="18"/>
      <name val="Arial"/>
      <family val="2"/>
    </font>
    <font>
      <sz val="11"/>
      <name val="Arial"/>
      <family val="2"/>
    </font>
    <font>
      <b/>
      <sz val="10"/>
      <color indexed="12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b/>
      <sz val="18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b/>
      <i/>
      <sz val="10"/>
      <color indexed="12"/>
      <name val="Arial"/>
      <family val="2"/>
    </font>
    <font>
      <b/>
      <i/>
      <sz val="10"/>
      <color indexed="10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i/>
      <sz val="10"/>
      <color rgb="FFFF0000"/>
      <name val="Arial"/>
      <family val="2"/>
    </font>
    <font>
      <i/>
      <u/>
      <sz val="10"/>
      <color theme="10"/>
      <name val="Arial"/>
      <family val="2"/>
    </font>
    <font>
      <b/>
      <i/>
      <sz val="18"/>
      <name val="Arial"/>
      <family val="2"/>
    </font>
    <font>
      <i/>
      <sz val="11"/>
      <name val="Arial"/>
      <family val="2"/>
    </font>
    <font>
      <b/>
      <i/>
      <sz val="18"/>
      <color indexed="1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sz val="8"/>
      <color rgb="FFC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10"/>
      <color rgb="FF17375E"/>
      <name val="Arial"/>
      <family val="2"/>
    </font>
    <font>
      <b/>
      <i/>
      <sz val="10"/>
      <color rgb="FF17375E"/>
      <name val="Arial"/>
      <family val="2"/>
    </font>
    <font>
      <sz val="10"/>
      <color rgb="FF17375E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9"/>
      <color theme="1"/>
      <name val="Tipo de Letra do Corpo"/>
      <family val="2"/>
    </font>
    <font>
      <b/>
      <sz val="16"/>
      <color theme="0" tint="-0.34998626667073579"/>
      <name val="Arial"/>
      <family val="2"/>
    </font>
    <font>
      <b/>
      <sz val="8"/>
      <color theme="0" tint="-0.249977111117893"/>
      <name val="Arial"/>
      <family val="2"/>
    </font>
    <font>
      <b/>
      <sz val="28"/>
      <color rgb="FF17375E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b/>
      <sz val="36"/>
      <color theme="1"/>
      <name val="Arial"/>
      <family val="2"/>
    </font>
    <font>
      <sz val="28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b/>
      <sz val="24"/>
      <color theme="1" tint="0.499984740745262"/>
      <name val="Arial"/>
      <family val="2"/>
    </font>
    <font>
      <b/>
      <sz val="30"/>
      <color theme="1"/>
      <name val="Arial"/>
      <family val="2"/>
    </font>
    <font>
      <b/>
      <sz val="28"/>
      <color theme="1" tint="0.499984740745262"/>
      <name val="Arial"/>
      <family val="2"/>
    </font>
    <font>
      <b/>
      <sz val="18"/>
      <color rgb="FF006F9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006F9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006F91"/>
        <bgColor indexed="9"/>
      </patternFill>
    </fill>
    <fill>
      <patternFill patternType="solid">
        <fgColor rgb="FFC5D9F1"/>
        <bgColor indexed="9"/>
      </patternFill>
    </fill>
  </fills>
  <borders count="2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/>
      <top style="thin">
        <color indexed="47"/>
      </top>
      <bottom style="thin">
        <color indexed="47"/>
      </bottom>
      <diagonal/>
    </border>
    <border>
      <left/>
      <right/>
      <top style="thin">
        <color indexed="47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47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47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indexed="47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/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 style="thin">
        <color theme="0" tint="-4.9989318521683403E-2"/>
      </right>
      <top style="thin">
        <color indexed="64"/>
      </top>
      <bottom style="thin">
        <color indexed="47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 style="thin">
        <color indexed="47"/>
      </bottom>
      <diagonal/>
    </border>
    <border>
      <left style="thin">
        <color indexed="9"/>
      </left>
      <right style="thin">
        <color theme="0" tint="-4.9989318521683403E-2"/>
      </right>
      <top/>
      <bottom style="thin">
        <color indexed="9"/>
      </bottom>
      <diagonal/>
    </border>
    <border>
      <left style="thin">
        <color theme="0" tint="-4.9989318521683403E-2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9"/>
      </right>
      <top/>
      <bottom/>
      <diagonal/>
    </border>
    <border>
      <left/>
      <right style="thin">
        <color theme="0" tint="-4.9989318521683403E-2"/>
      </right>
      <top style="thin">
        <color indexed="47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9"/>
      </top>
      <bottom/>
      <diagonal/>
    </border>
    <border>
      <left style="thin">
        <color indexed="47"/>
      </left>
      <right style="thin">
        <color theme="0" tint="-4.9989318521683403E-2"/>
      </right>
      <top style="thin">
        <color indexed="47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theme="0" tint="-4.9989318521683403E-2"/>
      </right>
      <top style="thin">
        <color indexed="9"/>
      </top>
      <bottom/>
      <diagonal/>
    </border>
    <border>
      <left style="thin">
        <color indexed="9"/>
      </left>
      <right style="thin">
        <color theme="0" tint="-4.9989318521683403E-2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theme="0" tint="-4.9989318521683403E-2"/>
      </left>
      <right/>
      <top style="thin">
        <color indexed="9"/>
      </top>
      <bottom/>
      <diagonal/>
    </border>
    <border>
      <left style="thin">
        <color indexed="47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 style="thin">
        <color indexed="47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47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indexed="47"/>
      </top>
      <bottom style="thin">
        <color indexed="64"/>
      </bottom>
      <diagonal/>
    </border>
    <border>
      <left style="thin">
        <color theme="0" tint="-4.9989318521683403E-2"/>
      </left>
      <right/>
      <top/>
      <bottom style="thin">
        <color indexed="47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47"/>
      </top>
      <bottom style="thin">
        <color indexed="47"/>
      </bottom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indexed="64"/>
      </top>
      <bottom style="thin">
        <color indexed="47"/>
      </bottom>
      <diagonal/>
    </border>
    <border>
      <left style="thin">
        <color theme="0"/>
      </left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47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 tint="-4.9989318521683403E-2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indexed="9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 tint="-4.9989318521683403E-2"/>
      </right>
      <top style="thin">
        <color indexed="9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/>
      <bottom style="thin">
        <color indexed="9"/>
      </bottom>
      <diagonal/>
    </border>
    <border>
      <left style="thin">
        <color theme="0"/>
      </left>
      <right style="thin">
        <color theme="0" tint="-4.9989318521683403E-2"/>
      </right>
      <top/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 tint="-4.9989318521683403E-2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 style="thin">
        <color theme="0" tint="-4.9989318521683403E-2"/>
      </right>
      <top style="thin">
        <color indexed="9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indexed="9"/>
      </left>
      <right style="thin">
        <color theme="0"/>
      </right>
      <top style="thin">
        <color indexed="9"/>
      </top>
      <bottom style="thin">
        <color indexed="9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theme="0" tint="-4.9989318521683403E-2"/>
      </left>
      <right/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9"/>
      </right>
      <top style="thin">
        <color theme="1"/>
      </top>
      <bottom/>
      <diagonal/>
    </border>
    <border>
      <left/>
      <right style="thin">
        <color indexed="9"/>
      </right>
      <top/>
      <bottom style="thin">
        <color theme="1"/>
      </bottom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indexed="64"/>
      </top>
      <bottom style="thin">
        <color indexed="47"/>
      </bottom>
      <diagonal/>
    </border>
    <border>
      <left style="thin">
        <color theme="0"/>
      </left>
      <right/>
      <top style="thin">
        <color indexed="64"/>
      </top>
      <bottom style="thin">
        <color indexed="47"/>
      </bottom>
      <diagonal/>
    </border>
    <border>
      <left style="thin">
        <color indexed="47"/>
      </left>
      <right style="thin">
        <color theme="0"/>
      </right>
      <top style="thin">
        <color indexed="64"/>
      </top>
      <bottom style="thin">
        <color indexed="47"/>
      </bottom>
      <diagonal/>
    </border>
    <border>
      <left style="thin">
        <color indexed="47"/>
      </left>
      <right style="thin">
        <color theme="0"/>
      </right>
      <top style="thin">
        <color indexed="47"/>
      </top>
      <bottom style="thin">
        <color indexed="47"/>
      </bottom>
      <diagonal/>
    </border>
    <border>
      <left style="thin">
        <color theme="0"/>
      </left>
      <right/>
      <top style="thin">
        <color indexed="47"/>
      </top>
      <bottom style="thin">
        <color indexed="47"/>
      </bottom>
      <diagonal/>
    </border>
    <border>
      <left style="thin">
        <color theme="0" tint="-4.9989318521683403E-2"/>
      </left>
      <right/>
      <top style="thin">
        <color indexed="47"/>
      </top>
      <bottom/>
      <diagonal/>
    </border>
    <border>
      <left style="thin">
        <color theme="0" tint="-4.9989318521683403E-2"/>
      </left>
      <right/>
      <top style="thin">
        <color indexed="47"/>
      </top>
      <bottom style="thin">
        <color indexed="47"/>
      </bottom>
      <diagonal/>
    </border>
    <border>
      <left style="thin">
        <color theme="0" tint="-4.9989318521683403E-2"/>
      </left>
      <right/>
      <top style="thin">
        <color indexed="64"/>
      </top>
      <bottom style="thin">
        <color indexed="47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/>
      <diagonal/>
    </border>
    <border>
      <left/>
      <right style="thin">
        <color theme="0"/>
      </right>
      <top style="thin">
        <color indexed="9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indexed="47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indexed="9"/>
      </top>
      <bottom style="thin">
        <color theme="0"/>
      </bottom>
      <diagonal/>
    </border>
    <border>
      <left/>
      <right/>
      <top style="thin">
        <color indexed="47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indexed="47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 style="thin">
        <color theme="0" tint="-4.9989318521683403E-2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 style="thin">
        <color indexed="9"/>
      </right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47"/>
      </left>
      <right style="thin">
        <color theme="0"/>
      </right>
      <top style="thin">
        <color indexed="47"/>
      </top>
      <bottom style="thin">
        <color theme="0"/>
      </bottom>
      <diagonal/>
    </border>
    <border>
      <left style="thin">
        <color theme="0"/>
      </left>
      <right/>
      <top style="thin">
        <color indexed="47"/>
      </top>
      <bottom style="thin">
        <color theme="0"/>
      </bottom>
      <diagonal/>
    </border>
    <border>
      <left style="thin">
        <color theme="0" tint="-4.9989318521683403E-2"/>
      </left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47"/>
      </top>
      <bottom style="thin">
        <color theme="0"/>
      </bottom>
      <diagonal/>
    </border>
    <border>
      <left style="thin">
        <color indexed="47"/>
      </left>
      <right style="thin">
        <color theme="0"/>
      </right>
      <top style="thin">
        <color theme="0"/>
      </top>
      <bottom style="thin">
        <color indexed="47"/>
      </bottom>
      <diagonal/>
    </border>
    <border>
      <left style="thin">
        <color theme="0"/>
      </left>
      <right/>
      <top style="thin">
        <color theme="0"/>
      </top>
      <bottom style="thin">
        <color indexed="47"/>
      </bottom>
      <diagonal/>
    </border>
    <border>
      <left/>
      <right/>
      <top style="thin">
        <color theme="0"/>
      </top>
      <bottom style="thin">
        <color indexed="47"/>
      </bottom>
      <diagonal/>
    </border>
    <border>
      <left style="thin">
        <color theme="0" tint="-4.9989318521683403E-2"/>
      </left>
      <right/>
      <top style="thin">
        <color theme="0"/>
      </top>
      <bottom style="thin">
        <color indexed="47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indexed="47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indexed="47"/>
      </bottom>
      <diagonal/>
    </border>
    <border>
      <left style="thin">
        <color indexed="47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indexed="9"/>
      </top>
      <bottom style="thin">
        <color theme="0"/>
      </bottom>
      <diagonal/>
    </border>
    <border>
      <left/>
      <right/>
      <top style="thin">
        <color indexed="9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47"/>
      </top>
      <bottom style="thin">
        <color theme="0"/>
      </bottom>
      <diagonal/>
    </border>
    <border>
      <left/>
      <right style="thin">
        <color indexed="47"/>
      </right>
      <top style="thin">
        <color theme="0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theme="1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theme="1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thin">
        <color indexed="47"/>
      </left>
      <right style="thin">
        <color theme="0" tint="-4.9989318521683403E-2"/>
      </right>
      <top style="thin">
        <color indexed="47"/>
      </top>
      <bottom style="thin">
        <color theme="0"/>
      </bottom>
      <diagonal/>
    </border>
    <border>
      <left style="thin">
        <color indexed="47"/>
      </left>
      <right style="thin">
        <color theme="0" tint="-4.9989318521683403E-2"/>
      </right>
      <top style="thin">
        <color theme="0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</borders>
  <cellStyleXfs count="45904">
    <xf numFmtId="0" fontId="0" fillId="0" borderId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5" fillId="0" borderId="1">
      <alignment horizontal="center" vertical="center"/>
    </xf>
    <xf numFmtId="0" fontId="4" fillId="16" borderId="2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3" fillId="17" borderId="6" applyNumberFormat="0" applyAlignment="0" applyProtection="0"/>
    <xf numFmtId="0" fontId="4" fillId="0" borderId="7"/>
    <xf numFmtId="0" fontId="44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2" fillId="19" borderId="0">
      <alignment horizontal="center" wrapText="1"/>
    </xf>
    <xf numFmtId="0" fontId="15" fillId="18" borderId="0">
      <alignment horizontal="center"/>
    </xf>
    <xf numFmtId="164" fontId="2" fillId="0" borderId="0" applyFont="0" applyFill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23" borderId="0" applyNumberFormat="0" applyBorder="0" applyAlignment="0" applyProtection="0"/>
    <xf numFmtId="0" fontId="45" fillId="4" borderId="0" applyNumberFormat="0" applyBorder="0" applyAlignment="0" applyProtection="0"/>
    <xf numFmtId="165" fontId="2" fillId="0" borderId="0" applyFont="0" applyFill="0" applyBorder="0" applyAlignment="0" applyProtection="0"/>
    <xf numFmtId="0" fontId="16" fillId="24" borderId="2" applyBorder="0">
      <protection locked="0"/>
    </xf>
    <xf numFmtId="166" fontId="5" fillId="0" borderId="0" applyBorder="0"/>
    <xf numFmtId="166" fontId="5" fillId="0" borderId="9"/>
    <xf numFmtId="0" fontId="46" fillId="7" borderId="6" applyNumberFormat="0" applyAlignment="0" applyProtection="0"/>
    <xf numFmtId="170" fontId="28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47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4" fillId="18" borderId="12">
      <alignment horizontal="center" wrapText="1"/>
    </xf>
    <xf numFmtId="0" fontId="2" fillId="0" borderId="0" applyFont="0" applyFill="0" applyBorder="0" applyAlignment="0" applyProtection="0"/>
    <xf numFmtId="0" fontId="48" fillId="26" borderId="0" applyNumberFormat="0" applyBorder="0" applyAlignment="0" applyProtection="0"/>
    <xf numFmtId="0" fontId="11" fillId="27" borderId="13" applyNumberFormat="0" applyFont="0" applyAlignment="0" applyProtection="0"/>
    <xf numFmtId="0" fontId="6" fillId="0" borderId="0">
      <alignment horizontal="left"/>
    </xf>
    <xf numFmtId="9" fontId="2" fillId="0" borderId="0" applyNumberFormat="0" applyFont="0" applyFill="0" applyBorder="0" applyAlignment="0" applyProtection="0"/>
    <xf numFmtId="0" fontId="4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49" fillId="17" borderId="16" applyNumberFormat="0" applyAlignment="0" applyProtection="0"/>
    <xf numFmtId="0" fontId="5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7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" fillId="18" borderId="0"/>
    <xf numFmtId="0" fontId="8" fillId="0" borderId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29" borderId="18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84" fillId="0" borderId="0"/>
    <xf numFmtId="0" fontId="2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2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8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38" fillId="1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2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8" fillId="17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1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8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39" fillId="1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92" fillId="48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4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39" fillId="26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26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26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39" fillId="17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92" fillId="51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7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7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7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2" fillId="0" borderId="0" applyNumberFormat="0" applyFill="0" applyBorder="0" applyAlignment="0" applyProtection="0"/>
    <xf numFmtId="0" fontId="93" fillId="0" borderId="105" applyNumberFormat="0" applyBorder="0" applyProtection="0">
      <alignment horizontal="center"/>
    </xf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4" fillId="0" borderId="108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5" fillId="0" borderId="109" applyNumberFormat="0" applyFill="0" applyAlignment="0" applyProtection="0"/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94" fillId="0" borderId="108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94" fillId="0" borderId="108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94" fillId="0" borderId="108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7" fillId="0" borderId="110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41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6" fillId="0" borderId="4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8" fillId="0" borderId="111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9" fillId="0" borderId="112" applyNumberFormat="0" applyFill="0" applyAlignment="0" applyProtection="0"/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98" fillId="0" borderId="111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98" fillId="0" borderId="111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98" fillId="0" borderId="111" applyNumberFormat="0" applyFill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93" fillId="0" borderId="105" applyNumberFormat="0" applyBorder="0" applyProtection="0">
      <alignment horizontal="center"/>
    </xf>
    <xf numFmtId="0" fontId="43" fillId="35" borderId="6" applyNumberFormat="0" applyAlignment="0" applyProtection="0"/>
    <xf numFmtId="0" fontId="43" fillId="35" borderId="6" applyNumberFormat="0" applyAlignment="0" applyProtection="0"/>
    <xf numFmtId="0" fontId="43" fillId="35" borderId="6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43" fillId="35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100" fillId="54" borderId="113" applyNumberFormat="0" applyAlignment="0" applyProtection="0"/>
    <xf numFmtId="0" fontId="43" fillId="35" borderId="6" applyNumberFormat="0" applyAlignment="0" applyProtection="0"/>
    <xf numFmtId="0" fontId="43" fillId="35" borderId="6" applyNumberFormat="0" applyAlignment="0" applyProtection="0"/>
    <xf numFmtId="0" fontId="43" fillId="35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35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35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17" borderId="6" applyNumberFormat="0" applyAlignment="0" applyProtection="0"/>
    <xf numFmtId="0" fontId="43" fillId="35" borderId="6" applyNumberFormat="0" applyAlignment="0" applyProtection="0"/>
    <xf numFmtId="0" fontId="43" fillId="35" borderId="6" applyNumberFormat="0" applyAlignment="0" applyProtection="0"/>
    <xf numFmtId="0" fontId="43" fillId="35" borderId="6" applyNumberFormat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101" fillId="0" borderId="114" applyNumberFormat="0" applyFill="0" applyAlignment="0" applyProtection="0"/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0" fontId="2" fillId="19" borderId="0">
      <alignment horizontal="center" wrapText="1"/>
    </xf>
    <xf numFmtId="170" fontId="102" fillId="0" borderId="0"/>
    <xf numFmtId="170" fontId="10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39" fillId="14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14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14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20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39" fillId="58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58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58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92" fillId="61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170" fontId="102" fillId="0" borderId="0"/>
    <xf numFmtId="170" fontId="102" fillId="0" borderId="0"/>
    <xf numFmtId="170" fontId="102" fillId="0" borderId="0"/>
    <xf numFmtId="170" fontId="10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04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0" fontId="105" fillId="63" borderId="113" applyNumberFormat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3" fontId="107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38" fontId="4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09" fillId="0" borderId="115" applyNumberFormat="0" applyAlignment="0" applyProtection="0">
      <alignment horizontal="left" vertical="center"/>
    </xf>
    <xf numFmtId="0" fontId="109" fillId="0" borderId="1">
      <alignment horizontal="left" vertical="center"/>
    </xf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0" fontId="110" fillId="64" borderId="0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10" fontId="4" fillId="24" borderId="7" applyNumberFormat="0" applyBorder="0" applyAlignment="0" applyProtection="0"/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0" fontId="3" fillId="19" borderId="0">
      <alignment horizontal="center"/>
    </xf>
    <xf numFmtId="179" fontId="111" fillId="0" borderId="116" applyNumberFormat="0" applyFont="0" applyFill="0" applyAlignment="0" applyProtection="0"/>
    <xf numFmtId="179" fontId="111" fillId="0" borderId="117" applyNumberFormat="0" applyFont="0" applyFill="0" applyAlignment="0" applyProtection="0"/>
    <xf numFmtId="179" fontId="111" fillId="0" borderId="118" applyNumberFormat="0" applyFont="0" applyFill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184" fontId="11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17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2" fillId="0" borderId="0"/>
    <xf numFmtId="17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" fontId="2" fillId="0" borderId="0"/>
    <xf numFmtId="17" fontId="2" fillId="0" borderId="0"/>
    <xf numFmtId="17" fontId="2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4" fillId="0" borderId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38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6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6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6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8" fillId="27" borderId="13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1" fillId="66" borderId="119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2" fillId="27" borderId="13" applyNumberFormat="0" applyFont="0" applyAlignment="0" applyProtection="0"/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0" fontId="93" fillId="67" borderId="7" applyNumberFormat="0" applyBorder="0" applyProtection="0">
      <alignment horizontal="center"/>
    </xf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115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116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49" fillId="35" borderId="16" applyNumberFormat="0" applyAlignment="0" applyProtection="0"/>
    <xf numFmtId="0" fontId="49" fillId="35" borderId="16" applyNumberFormat="0" applyAlignment="0" applyProtection="0"/>
    <xf numFmtId="0" fontId="49" fillId="35" borderId="16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49" fillId="35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117" fillId="54" borderId="120" applyNumberFormat="0" applyAlignment="0" applyProtection="0"/>
    <xf numFmtId="0" fontId="49" fillId="35" borderId="16" applyNumberFormat="0" applyAlignment="0" applyProtection="0"/>
    <xf numFmtId="0" fontId="49" fillId="35" borderId="16" applyNumberFormat="0" applyAlignment="0" applyProtection="0"/>
    <xf numFmtId="0" fontId="49" fillId="35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35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35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17" borderId="16" applyNumberFormat="0" applyAlignment="0" applyProtection="0"/>
    <xf numFmtId="0" fontId="49" fillId="35" borderId="16" applyNumberFormat="0" applyAlignment="0" applyProtection="0"/>
    <xf numFmtId="0" fontId="49" fillId="35" borderId="16" applyNumberFormat="0" applyAlignment="0" applyProtection="0"/>
    <xf numFmtId="0" fontId="49" fillId="35" borderId="16" applyNumberFormat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2" fillId="0" borderId="121" applyNumberFormat="0" applyFon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122" fillId="0" borderId="122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53" fillId="0" borderId="17" applyNumberForma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2" fillId="0" borderId="121" applyNumberFormat="0" applyFont="0" applyFill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0" fontId="123" fillId="68" borderId="123" applyNumberFormat="0" applyAlignment="0" applyProtection="0"/>
    <xf numFmtId="179" fontId="124" fillId="0" borderId="0" applyNumberFormat="0" applyFont="0" applyFill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170" fontId="126" fillId="0" borderId="0"/>
    <xf numFmtId="0" fontId="127" fillId="0" borderId="0" applyNumberFormat="0" applyFill="0" applyBorder="0" applyAlignment="0" applyProtection="0">
      <alignment vertical="top"/>
      <protection locked="0"/>
    </xf>
  </cellStyleXfs>
  <cellXfs count="1045">
    <xf numFmtId="0" fontId="0" fillId="0" borderId="0" xfId="0"/>
    <xf numFmtId="0" fontId="0" fillId="0" borderId="0" xfId="0" applyBorder="1"/>
    <xf numFmtId="166" fontId="0" fillId="0" borderId="0" xfId="0" applyNumberFormat="1"/>
    <xf numFmtId="0" fontId="10" fillId="0" borderId="0" xfId="0" applyFont="1"/>
    <xf numFmtId="0" fontId="0" fillId="0" borderId="19" xfId="0" applyBorder="1"/>
    <xf numFmtId="0" fontId="0" fillId="30" borderId="0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168" fontId="11" fillId="0" borderId="0" xfId="0" applyNumberFormat="1" applyFont="1" applyFill="1" applyBorder="1"/>
    <xf numFmtId="166" fontId="0" fillId="0" borderId="0" xfId="0" applyNumberFormat="1" applyFont="1" applyBorder="1"/>
    <xf numFmtId="0" fontId="0" fillId="0" borderId="20" xfId="0" applyFill="1" applyBorder="1"/>
    <xf numFmtId="171" fontId="11" fillId="24" borderId="0" xfId="0" applyNumberFormat="1" applyFont="1" applyFill="1" applyBorder="1" applyAlignment="1">
      <alignment horizontal="right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11" fillId="0" borderId="0" xfId="0" applyFont="1"/>
    <xf numFmtId="0" fontId="0" fillId="0" borderId="11" xfId="0" applyBorder="1"/>
    <xf numFmtId="0" fontId="10" fillId="0" borderId="0" xfId="0" applyFont="1" applyAlignment="1"/>
    <xf numFmtId="0" fontId="0" fillId="0" borderId="0" xfId="0" applyFill="1" applyBorder="1"/>
    <xf numFmtId="0" fontId="0" fillId="0" borderId="0" xfId="0" applyBorder="1" applyAlignment="1">
      <alignment horizontal="left" indent="1"/>
    </xf>
    <xf numFmtId="3" fontId="0" fillId="0" borderId="0" xfId="0" applyNumberFormat="1" applyFont="1" applyFill="1" applyBorder="1"/>
    <xf numFmtId="0" fontId="25" fillId="0" borderId="22" xfId="0" applyFont="1" applyBorder="1"/>
    <xf numFmtId="0" fontId="0" fillId="0" borderId="0" xfId="0" applyFill="1" applyBorder="1" applyAlignment="1">
      <alignment horizontal="left" indent="1"/>
    </xf>
    <xf numFmtId="172" fontId="11" fillId="0" borderId="0" xfId="0" applyNumberFormat="1" applyFont="1" applyFill="1" applyBorder="1"/>
    <xf numFmtId="172" fontId="11" fillId="0" borderId="0" xfId="0" applyNumberFormat="1" applyFont="1" applyFill="1" applyBorder="1" applyAlignment="1">
      <alignment horizontal="center"/>
    </xf>
    <xf numFmtId="0" fontId="0" fillId="0" borderId="27" xfId="0" applyBorder="1" applyAlignment="1">
      <alignment horizontal="left" indent="1"/>
    </xf>
    <xf numFmtId="0" fontId="0" fillId="30" borderId="27" xfId="0" applyFill="1" applyBorder="1" applyAlignment="1">
      <alignment horizontal="left" indent="1"/>
    </xf>
    <xf numFmtId="3" fontId="0" fillId="0" borderId="0" xfId="0" applyNumberFormat="1" applyFont="1" applyBorder="1"/>
    <xf numFmtId="0" fontId="4" fillId="0" borderId="20" xfId="0" applyFont="1" applyBorder="1"/>
    <xf numFmtId="3" fontId="11" fillId="0" borderId="0" xfId="0" applyNumberFormat="1" applyFont="1" applyBorder="1" applyAlignment="1">
      <alignment horizontal="center" vertical="center" wrapText="1"/>
    </xf>
    <xf numFmtId="166" fontId="0" fillId="0" borderId="0" xfId="0" applyNumberFormat="1" applyFont="1" applyBorder="1" applyAlignment="1">
      <alignment horizontal="right"/>
    </xf>
    <xf numFmtId="166" fontId="0" fillId="0" borderId="0" xfId="0" applyNumberFormat="1" applyBorder="1" applyAlignment="1">
      <alignment horizontal="right"/>
    </xf>
    <xf numFmtId="3" fontId="0" fillId="0" borderId="20" xfId="0" applyNumberFormat="1" applyFill="1" applyBorder="1"/>
    <xf numFmtId="0" fontId="0" fillId="0" borderId="22" xfId="0" applyFill="1" applyBorder="1"/>
    <xf numFmtId="0" fontId="11" fillId="0" borderId="28" xfId="0" applyFont="1" applyFill="1" applyBorder="1"/>
    <xf numFmtId="0" fontId="0" fillId="31" borderId="20" xfId="0" applyFill="1" applyBorder="1"/>
    <xf numFmtId="0" fontId="0" fillId="31" borderId="20" xfId="0" applyFill="1" applyBorder="1" applyProtection="1"/>
    <xf numFmtId="0" fontId="0" fillId="31" borderId="22" xfId="0" applyFill="1" applyBorder="1" applyProtection="1"/>
    <xf numFmtId="0" fontId="0" fillId="31" borderId="29" xfId="0" applyFill="1" applyBorder="1"/>
    <xf numFmtId="0" fontId="0" fillId="24" borderId="0" xfId="0" applyFill="1" applyBorder="1"/>
    <xf numFmtId="168" fontId="11" fillId="24" borderId="0" xfId="0" applyNumberFormat="1" applyFont="1" applyFill="1" applyBorder="1"/>
    <xf numFmtId="0" fontId="11" fillId="24" borderId="0" xfId="0" applyFont="1" applyFill="1" applyBorder="1"/>
    <xf numFmtId="0" fontId="0" fillId="24" borderId="0" xfId="0" applyFill="1" applyBorder="1" applyAlignment="1">
      <alignment vertical="center"/>
    </xf>
    <xf numFmtId="0" fontId="0" fillId="0" borderId="30" xfId="0" applyFill="1" applyBorder="1"/>
    <xf numFmtId="0" fontId="0" fillId="0" borderId="0" xfId="0" applyFill="1"/>
    <xf numFmtId="0" fontId="0" fillId="0" borderId="0" xfId="0" applyFill="1" applyBorder="1" applyAlignment="1"/>
    <xf numFmtId="168" fontId="11" fillId="0" borderId="30" xfId="0" applyNumberFormat="1" applyFont="1" applyFill="1" applyBorder="1"/>
    <xf numFmtId="168" fontId="0" fillId="0" borderId="0" xfId="0" applyNumberFormat="1" applyFont="1" applyFill="1" applyBorder="1" applyAlignment="1">
      <alignment horizontal="right"/>
    </xf>
    <xf numFmtId="0" fontId="0" fillId="0" borderId="30" xfId="0" applyFill="1" applyBorder="1" applyAlignment="1"/>
    <xf numFmtId="166" fontId="0" fillId="0" borderId="0" xfId="0" applyNumberFormat="1" applyFill="1" applyBorder="1" applyAlignment="1"/>
    <xf numFmtId="166" fontId="11" fillId="0" borderId="0" xfId="0" applyNumberFormat="1" applyFont="1" applyFill="1" applyBorder="1"/>
    <xf numFmtId="0" fontId="3" fillId="0" borderId="22" xfId="0" applyFont="1" applyBorder="1"/>
    <xf numFmtId="0" fontId="0" fillId="24" borderId="20" xfId="0" applyFill="1" applyBorder="1"/>
    <xf numFmtId="0" fontId="33" fillId="24" borderId="20" xfId="0" applyFont="1" applyFill="1" applyBorder="1"/>
    <xf numFmtId="173" fontId="34" fillId="24" borderId="0" xfId="0" applyNumberFormat="1" applyFont="1" applyFill="1" applyBorder="1" applyAlignment="1">
      <alignment horizontal="right"/>
    </xf>
    <xf numFmtId="0" fontId="0" fillId="0" borderId="19" xfId="0" applyFill="1" applyBorder="1"/>
    <xf numFmtId="0" fontId="0" fillId="0" borderId="28" xfId="0" applyBorder="1"/>
    <xf numFmtId="172" fontId="0" fillId="0" borderId="20" xfId="0" applyNumberFormat="1" applyFill="1" applyBorder="1"/>
    <xf numFmtId="3" fontId="0" fillId="0" borderId="20" xfId="0" applyNumberFormat="1" applyBorder="1"/>
    <xf numFmtId="169" fontId="10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right" vertical="center"/>
    </xf>
    <xf numFmtId="6" fontId="27" fillId="0" borderId="0" xfId="0" applyNumberFormat="1" applyFont="1" applyFill="1" applyBorder="1" applyAlignment="1">
      <alignment horizontal="right" vertical="center" wrapText="1"/>
    </xf>
    <xf numFmtId="168" fontId="0" fillId="0" borderId="0" xfId="0" applyNumberFormat="1"/>
    <xf numFmtId="172" fontId="0" fillId="0" borderId="20" xfId="0" applyNumberFormat="1" applyBorder="1"/>
    <xf numFmtId="0" fontId="37" fillId="0" borderId="0" xfId="0" applyFont="1" applyBorder="1"/>
    <xf numFmtId="0" fontId="0" fillId="31" borderId="0" xfId="0" applyFill="1" applyBorder="1"/>
    <xf numFmtId="3" fontId="0" fillId="31" borderId="20" xfId="0" applyNumberFormat="1" applyFill="1" applyBorder="1"/>
    <xf numFmtId="16" fontId="0" fillId="24" borderId="0" xfId="0" applyNumberFormat="1" applyFill="1" applyBorder="1"/>
    <xf numFmtId="0" fontId="0" fillId="31" borderId="22" xfId="0" applyFill="1" applyBorder="1"/>
    <xf numFmtId="0" fontId="31" fillId="24" borderId="0" xfId="0" applyFont="1" applyFill="1" applyBorder="1" applyAlignment="1">
      <alignment horizontal="left" vertical="center"/>
    </xf>
    <xf numFmtId="0" fontId="31" fillId="24" borderId="0" xfId="0" applyFont="1" applyFill="1" applyBorder="1" applyAlignment="1">
      <alignment vertical="center"/>
    </xf>
    <xf numFmtId="169" fontId="11" fillId="0" borderId="0" xfId="0" applyNumberFormat="1" applyFont="1"/>
    <xf numFmtId="0" fontId="4" fillId="31" borderId="25" xfId="0" applyFont="1" applyFill="1" applyBorder="1" applyAlignment="1">
      <alignment horizontal="left" vertical="justify"/>
    </xf>
    <xf numFmtId="0" fontId="31" fillId="31" borderId="35" xfId="0" quotePrefix="1" applyFont="1" applyFill="1" applyBorder="1" applyAlignment="1">
      <alignment horizontal="left" vertical="center" wrapText="1"/>
    </xf>
    <xf numFmtId="0" fontId="2" fillId="0" borderId="20" xfId="0" applyFont="1" applyBorder="1"/>
    <xf numFmtId="1" fontId="0" fillId="24" borderId="0" xfId="0" applyNumberFormat="1" applyFill="1" applyBorder="1"/>
    <xf numFmtId="3" fontId="55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Fill="1" applyBorder="1"/>
    <xf numFmtId="0" fontId="0" fillId="31" borderId="19" xfId="0" applyFill="1" applyBorder="1"/>
    <xf numFmtId="0" fontId="0" fillId="31" borderId="21" xfId="0" applyFill="1" applyBorder="1"/>
    <xf numFmtId="0" fontId="0" fillId="24" borderId="0" xfId="0" applyFill="1" applyBorder="1" applyAlignment="1"/>
    <xf numFmtId="0" fontId="0" fillId="24" borderId="0" xfId="0" applyNumberFormat="1" applyFont="1" applyFill="1" applyBorder="1" applyAlignment="1" applyProtection="1"/>
    <xf numFmtId="0" fontId="11" fillId="24" borderId="0" xfId="0" applyNumberFormat="1" applyFont="1" applyFill="1" applyBorder="1" applyAlignment="1" applyProtection="1"/>
    <xf numFmtId="169" fontId="0" fillId="0" borderId="0" xfId="0" applyNumberFormat="1"/>
    <xf numFmtId="173" fontId="0" fillId="0" borderId="20" xfId="0" applyNumberFormat="1" applyBorder="1"/>
    <xf numFmtId="0" fontId="2" fillId="30" borderId="27" xfId="0" applyFont="1" applyFill="1" applyBorder="1" applyAlignment="1">
      <alignment horizontal="left" indent="1"/>
    </xf>
    <xf numFmtId="3" fontId="2" fillId="0" borderId="0" xfId="0" applyNumberFormat="1" applyFont="1" applyBorder="1"/>
    <xf numFmtId="3" fontId="2" fillId="0" borderId="20" xfId="0" applyNumberFormat="1" applyFont="1" applyBorder="1"/>
    <xf numFmtId="0" fontId="2" fillId="31" borderId="22" xfId="0" applyFont="1" applyFill="1" applyBorder="1"/>
    <xf numFmtId="173" fontId="2" fillId="0" borderId="20" xfId="0" applyNumberFormat="1" applyFont="1" applyFill="1" applyBorder="1" applyAlignment="1">
      <alignment horizontal="right"/>
    </xf>
    <xf numFmtId="173" fontId="2" fillId="0" borderId="21" xfId="0" applyNumberFormat="1" applyFont="1" applyFill="1" applyBorder="1" applyAlignment="1">
      <alignment horizontal="right"/>
    </xf>
    <xf numFmtId="173" fontId="3" fillId="24" borderId="0" xfId="0" applyNumberFormat="1" applyFont="1" applyFill="1" applyBorder="1" applyAlignment="1">
      <alignment horizontal="right"/>
    </xf>
    <xf numFmtId="0" fontId="2" fillId="24" borderId="0" xfId="0" applyFont="1" applyFill="1" applyBorder="1"/>
    <xf numFmtId="0" fontId="0" fillId="32" borderId="25" xfId="0" applyFill="1" applyBorder="1" applyAlignment="1">
      <alignment horizontal="left" vertical="justify"/>
    </xf>
    <xf numFmtId="0" fontId="31" fillId="0" borderId="11" xfId="0" applyFont="1" applyBorder="1" applyAlignment="1">
      <alignment vertical="center"/>
    </xf>
    <xf numFmtId="0" fontId="4" fillId="30" borderId="23" xfId="0" applyFont="1" applyFill="1" applyBorder="1" applyAlignment="1">
      <alignment horizontal="left" vertical="justify"/>
    </xf>
    <xf numFmtId="0" fontId="4" fillId="30" borderId="25" xfId="0" applyFont="1" applyFill="1" applyBorder="1" applyAlignment="1">
      <alignment horizontal="left" vertical="justify"/>
    </xf>
    <xf numFmtId="0" fontId="0" fillId="0" borderId="35" xfId="0" applyBorder="1"/>
    <xf numFmtId="0" fontId="29" fillId="0" borderId="0" xfId="0" applyFont="1" applyAlignment="1">
      <alignment horizontal="center"/>
    </xf>
    <xf numFmtId="0" fontId="36" fillId="0" borderId="0" xfId="0" applyFont="1" applyFill="1" applyAlignment="1">
      <alignment horizontal="center"/>
    </xf>
    <xf numFmtId="0" fontId="31" fillId="0" borderId="0" xfId="0" quotePrefix="1" applyFont="1" applyBorder="1" applyAlignment="1">
      <alignment horizontal="left" vertical="center" wrapText="1"/>
    </xf>
    <xf numFmtId="168" fontId="0" fillId="31" borderId="54" xfId="0" applyNumberFormat="1" applyFont="1" applyFill="1" applyBorder="1"/>
    <xf numFmtId="0" fontId="2" fillId="31" borderId="56" xfId="0" applyFont="1" applyFill="1" applyBorder="1"/>
    <xf numFmtId="0" fontId="0" fillId="0" borderId="63" xfId="0" applyFill="1" applyBorder="1" applyAlignment="1"/>
    <xf numFmtId="0" fontId="11" fillId="0" borderId="62" xfId="0" applyFont="1" applyFill="1" applyBorder="1" applyAlignment="1">
      <alignment horizontal="left"/>
    </xf>
    <xf numFmtId="0" fontId="0" fillId="0" borderId="62" xfId="0" applyFill="1" applyBorder="1" applyAlignment="1"/>
    <xf numFmtId="0" fontId="11" fillId="0" borderId="53" xfId="0" applyFont="1" applyFill="1" applyBorder="1" applyAlignment="1">
      <alignment horizontal="left"/>
    </xf>
    <xf numFmtId="0" fontId="2" fillId="0" borderId="51" xfId="0" applyFont="1" applyFill="1" applyBorder="1" applyAlignment="1">
      <alignment horizontal="left" indent="2"/>
    </xf>
    <xf numFmtId="0" fontId="11" fillId="0" borderId="62" xfId="0" applyFont="1" applyFill="1" applyBorder="1" applyAlignment="1">
      <alignment horizontal="left" indent="2"/>
    </xf>
    <xf numFmtId="0" fontId="11" fillId="0" borderId="61" xfId="0" applyFont="1" applyFill="1" applyBorder="1" applyAlignment="1">
      <alignment horizontal="left" indent="2"/>
    </xf>
    <xf numFmtId="0" fontId="2" fillId="0" borderId="62" xfId="0" applyFont="1" applyFill="1" applyBorder="1" applyAlignment="1">
      <alignment horizontal="left"/>
    </xf>
    <xf numFmtId="0" fontId="11" fillId="0" borderId="53" xfId="0" applyFont="1" applyFill="1" applyBorder="1" applyAlignment="1">
      <alignment horizontal="left" indent="1"/>
    </xf>
    <xf numFmtId="0" fontId="2" fillId="0" borderId="62" xfId="0" applyFont="1" applyFill="1" applyBorder="1" applyAlignment="1"/>
    <xf numFmtId="0" fontId="11" fillId="0" borderId="62" xfId="0" applyFont="1" applyFill="1" applyBorder="1"/>
    <xf numFmtId="0" fontId="34" fillId="24" borderId="47" xfId="0" applyFont="1" applyFill="1" applyBorder="1"/>
    <xf numFmtId="173" fontId="11" fillId="0" borderId="62" xfId="0" applyNumberFormat="1" applyFont="1" applyFill="1" applyBorder="1" applyAlignment="1">
      <alignment horizontal="right"/>
    </xf>
    <xf numFmtId="173" fontId="11" fillId="0" borderId="51" xfId="0" applyNumberFormat="1" applyFont="1" applyFill="1" applyBorder="1" applyAlignment="1">
      <alignment horizontal="right"/>
    </xf>
    <xf numFmtId="0" fontId="60" fillId="0" borderId="0" xfId="78" applyFont="1" applyAlignment="1" applyProtection="1">
      <alignment horizontal="left"/>
    </xf>
    <xf numFmtId="0" fontId="60" fillId="0" borderId="0" xfId="78" applyFont="1" applyAlignment="1" applyProtection="1"/>
    <xf numFmtId="169" fontId="0" fillId="0" borderId="0" xfId="0" applyNumberFormat="1" applyFill="1" applyBorder="1"/>
    <xf numFmtId="0" fontId="29" fillId="0" borderId="0" xfId="0" applyFont="1" applyAlignment="1"/>
    <xf numFmtId="0" fontId="31" fillId="0" borderId="0" xfId="0" applyFont="1" applyBorder="1" applyAlignment="1">
      <alignment horizontal="right" vertical="center"/>
    </xf>
    <xf numFmtId="0" fontId="59" fillId="0" borderId="0" xfId="78" applyAlignment="1" applyProtection="1"/>
    <xf numFmtId="0" fontId="31" fillId="0" borderId="0" xfId="0" applyFont="1" applyBorder="1" applyAlignment="1">
      <alignment horizontal="right" vertical="center" wrapText="1"/>
    </xf>
    <xf numFmtId="0" fontId="31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center" indent="1"/>
    </xf>
    <xf numFmtId="0" fontId="31" fillId="24" borderId="0" xfId="0" applyFont="1" applyFill="1" applyBorder="1" applyAlignment="1">
      <alignment vertical="center" wrapText="1"/>
    </xf>
    <xf numFmtId="0" fontId="31" fillId="24" borderId="0" xfId="0" applyFont="1" applyFill="1" applyBorder="1" applyAlignment="1">
      <alignment horizontal="right" vertical="center" wrapText="1"/>
    </xf>
    <xf numFmtId="0" fontId="4" fillId="31" borderId="20" xfId="0" applyFont="1" applyFill="1" applyBorder="1"/>
    <xf numFmtId="0" fontId="31" fillId="24" borderId="0" xfId="0" applyFont="1" applyFill="1" applyBorder="1" applyAlignment="1">
      <alignment vertical="top" wrapText="1"/>
    </xf>
    <xf numFmtId="0" fontId="35" fillId="0" borderId="20" xfId="0" applyFont="1" applyBorder="1" applyAlignment="1">
      <alignment horizontal="right"/>
    </xf>
    <xf numFmtId="0" fontId="64" fillId="0" borderId="20" xfId="0" applyFont="1" applyBorder="1" applyAlignment="1">
      <alignment horizontal="right"/>
    </xf>
    <xf numFmtId="0" fontId="61" fillId="24" borderId="0" xfId="0" applyFont="1" applyFill="1" applyBorder="1" applyAlignment="1">
      <alignment horizontal="right" vertical="center"/>
    </xf>
    <xf numFmtId="0" fontId="35" fillId="24" borderId="0" xfId="0" applyFont="1" applyFill="1" applyBorder="1"/>
    <xf numFmtId="0" fontId="64" fillId="31" borderId="0" xfId="0" applyFont="1" applyFill="1" applyBorder="1" applyAlignment="1">
      <alignment horizontal="right"/>
    </xf>
    <xf numFmtId="0" fontId="61" fillId="24" borderId="0" xfId="0" applyFont="1" applyFill="1" applyBorder="1" applyAlignment="1">
      <alignment horizontal="right" vertical="top"/>
    </xf>
    <xf numFmtId="0" fontId="64" fillId="31" borderId="20" xfId="0" applyFont="1" applyFill="1" applyBorder="1" applyAlignment="1">
      <alignment horizontal="right"/>
    </xf>
    <xf numFmtId="0" fontId="35" fillId="31" borderId="20" xfId="0" applyFont="1" applyFill="1" applyBorder="1"/>
    <xf numFmtId="0" fontId="35" fillId="0" borderId="0" xfId="0" applyFont="1" applyFill="1" applyBorder="1" applyAlignment="1">
      <alignment horizontal="right"/>
    </xf>
    <xf numFmtId="0" fontId="64" fillId="0" borderId="0" xfId="0" applyFont="1" applyAlignment="1">
      <alignment horizontal="right"/>
    </xf>
    <xf numFmtId="0" fontId="35" fillId="0" borderId="0" xfId="0" applyFont="1" applyBorder="1" applyAlignment="1">
      <alignment horizontal="right" indent="1"/>
    </xf>
    <xf numFmtId="0" fontId="35" fillId="0" borderId="0" xfId="0" applyFont="1"/>
    <xf numFmtId="172" fontId="35" fillId="0" borderId="20" xfId="0" applyNumberFormat="1" applyFont="1" applyBorder="1" applyAlignment="1">
      <alignment horizontal="right"/>
    </xf>
    <xf numFmtId="0" fontId="35" fillId="0" borderId="0" xfId="0" applyFont="1" applyAlignment="1">
      <alignment horizontal="right"/>
    </xf>
    <xf numFmtId="0" fontId="64" fillId="0" borderId="0" xfId="0" applyFont="1" applyFill="1" applyBorder="1" applyAlignment="1">
      <alignment horizontal="right"/>
    </xf>
    <xf numFmtId="0" fontId="35" fillId="0" borderId="0" xfId="0" applyFont="1" applyBorder="1" applyAlignment="1">
      <alignment horizontal="right"/>
    </xf>
    <xf numFmtId="0" fontId="35" fillId="0" borderId="11" xfId="0" applyFont="1" applyBorder="1" applyAlignment="1">
      <alignment horizontal="right"/>
    </xf>
    <xf numFmtId="0" fontId="35" fillId="0" borderId="0" xfId="0" applyFont="1" applyFill="1" applyBorder="1"/>
    <xf numFmtId="0" fontId="4" fillId="0" borderId="0" xfId="0" applyFont="1"/>
    <xf numFmtId="166" fontId="4" fillId="0" borderId="0" xfId="0" applyNumberFormat="1" applyFont="1" applyFill="1" applyBorder="1" applyAlignment="1"/>
    <xf numFmtId="169" fontId="0" fillId="0" borderId="0" xfId="0" applyNumberFormat="1" applyFill="1"/>
    <xf numFmtId="0" fontId="67" fillId="0" borderId="0" xfId="0" applyFont="1" applyAlignment="1">
      <alignment horizontal="center"/>
    </xf>
    <xf numFmtId="0" fontId="67" fillId="0" borderId="0" xfId="0" applyFont="1" applyAlignment="1">
      <alignment horizontal="right"/>
    </xf>
    <xf numFmtId="0" fontId="68" fillId="0" borderId="0" xfId="0" applyFont="1" applyAlignment="1">
      <alignment horizontal="center"/>
    </xf>
    <xf numFmtId="0" fontId="26" fillId="0" borderId="0" xfId="0" applyFont="1" applyAlignment="1">
      <alignment horizontal="right"/>
    </xf>
    <xf numFmtId="0" fontId="35" fillId="0" borderId="0" xfId="0" applyFont="1" applyAlignment="1">
      <alignment horizontal="center" vertical="center" wrapText="1"/>
    </xf>
    <xf numFmtId="0" fontId="66" fillId="0" borderId="0" xfId="78" applyFont="1" applyAlignment="1" applyProtection="1">
      <alignment horizontal="right"/>
    </xf>
    <xf numFmtId="0" fontId="35" fillId="0" borderId="0" xfId="0" applyFont="1" applyAlignment="1"/>
    <xf numFmtId="0" fontId="69" fillId="0" borderId="0" xfId="0" applyFont="1" applyFill="1" applyAlignment="1">
      <alignment horizontal="center"/>
    </xf>
    <xf numFmtId="0" fontId="67" fillId="0" borderId="0" xfId="0" applyFont="1" applyAlignment="1"/>
    <xf numFmtId="0" fontId="26" fillId="0" borderId="0" xfId="0" applyFont="1" applyAlignment="1">
      <alignment horizontal="left"/>
    </xf>
    <xf numFmtId="0" fontId="63" fillId="0" borderId="0" xfId="0" applyFont="1" applyAlignment="1">
      <alignment horizontal="right"/>
    </xf>
    <xf numFmtId="0" fontId="61" fillId="0" borderId="11" xfId="0" applyFont="1" applyBorder="1" applyAlignment="1">
      <alignment horizontal="right" vertical="center"/>
    </xf>
    <xf numFmtId="168" fontId="0" fillId="31" borderId="60" xfId="0" applyNumberFormat="1" applyFont="1" applyFill="1" applyBorder="1"/>
    <xf numFmtId="168" fontId="11" fillId="24" borderId="47" xfId="0" applyNumberFormat="1" applyFont="1" applyFill="1" applyBorder="1"/>
    <xf numFmtId="168" fontId="11" fillId="32" borderId="47" xfId="0" applyNumberFormat="1" applyFont="1" applyFill="1" applyBorder="1"/>
    <xf numFmtId="0" fontId="35" fillId="24" borderId="49" xfId="0" applyFont="1" applyFill="1" applyBorder="1" applyAlignment="1">
      <alignment horizontal="right"/>
    </xf>
    <xf numFmtId="0" fontId="35" fillId="0" borderId="54" xfId="0" applyFont="1" applyFill="1" applyBorder="1" applyAlignment="1">
      <alignment horizontal="right"/>
    </xf>
    <xf numFmtId="0" fontId="35" fillId="24" borderId="41" xfId="0" applyFont="1" applyFill="1" applyBorder="1" applyAlignment="1">
      <alignment horizontal="right"/>
    </xf>
    <xf numFmtId="0" fontId="35" fillId="0" borderId="73" xfId="0" applyFont="1" applyFill="1" applyBorder="1" applyAlignment="1">
      <alignment horizontal="right"/>
    </xf>
    <xf numFmtId="173" fontId="2" fillId="0" borderId="56" xfId="0" applyNumberFormat="1" applyFont="1" applyFill="1" applyBorder="1" applyAlignment="1">
      <alignment horizontal="right"/>
    </xf>
    <xf numFmtId="173" fontId="2" fillId="0" borderId="52" xfId="0" applyNumberFormat="1" applyFont="1" applyFill="1" applyBorder="1" applyAlignment="1">
      <alignment horizontal="right"/>
    </xf>
    <xf numFmtId="173" fontId="3" fillId="24" borderId="49" xfId="0" applyNumberFormat="1" applyFont="1" applyFill="1" applyBorder="1" applyAlignment="1">
      <alignment horizontal="right"/>
    </xf>
    <xf numFmtId="0" fontId="35" fillId="0" borderId="64" xfId="0" applyFont="1" applyFill="1" applyBorder="1" applyAlignment="1">
      <alignment horizontal="right"/>
    </xf>
    <xf numFmtId="0" fontId="35" fillId="0" borderId="56" xfId="0" applyFont="1" applyFill="1" applyBorder="1" applyAlignment="1">
      <alignment horizontal="right"/>
    </xf>
    <xf numFmtId="0" fontId="35" fillId="0" borderId="57" xfId="0" applyFont="1" applyFill="1" applyBorder="1" applyAlignment="1">
      <alignment horizontal="right"/>
    </xf>
    <xf numFmtId="173" fontId="57" fillId="24" borderId="47" xfId="0" applyNumberFormat="1" applyFont="1" applyFill="1" applyBorder="1" applyAlignment="1">
      <alignment horizontal="center"/>
    </xf>
    <xf numFmtId="0" fontId="62" fillId="24" borderId="54" xfId="0" applyFont="1" applyFill="1" applyBorder="1" applyAlignment="1">
      <alignment horizontal="right"/>
    </xf>
    <xf numFmtId="0" fontId="0" fillId="0" borderId="0" xfId="0" applyAlignment="1">
      <alignment vertical="center"/>
    </xf>
    <xf numFmtId="0" fontId="35" fillId="0" borderId="41" xfId="0" applyFont="1" applyFill="1" applyBorder="1" applyAlignment="1">
      <alignment horizontal="right" indent="1"/>
    </xf>
    <xf numFmtId="0" fontId="35" fillId="0" borderId="41" xfId="0" applyFont="1" applyBorder="1" applyAlignment="1">
      <alignment horizontal="right" indent="1"/>
    </xf>
    <xf numFmtId="0" fontId="35" fillId="0" borderId="41" xfId="0" applyFont="1" applyFill="1" applyBorder="1" applyAlignment="1">
      <alignment horizontal="right" wrapText="1" indent="1"/>
    </xf>
    <xf numFmtId="166" fontId="0" fillId="0" borderId="40" xfId="0" applyNumberFormat="1" applyFont="1" applyFill="1" applyBorder="1"/>
    <xf numFmtId="0" fontId="35" fillId="0" borderId="78" xfId="0" applyFont="1" applyBorder="1" applyAlignment="1">
      <alignment horizontal="right"/>
    </xf>
    <xf numFmtId="166" fontId="0" fillId="0" borderId="40" xfId="0" applyNumberFormat="1" applyFont="1" applyBorder="1"/>
    <xf numFmtId="0" fontId="35" fillId="30" borderId="78" xfId="0" applyFont="1" applyFill="1" applyBorder="1" applyAlignment="1">
      <alignment horizontal="right"/>
    </xf>
    <xf numFmtId="168" fontId="0" fillId="31" borderId="40" xfId="0" applyNumberFormat="1" applyFont="1" applyFill="1" applyBorder="1"/>
    <xf numFmtId="0" fontId="35" fillId="31" borderId="80" xfId="0" applyFont="1" applyFill="1" applyBorder="1" applyAlignment="1">
      <alignment horizontal="right"/>
    </xf>
    <xf numFmtId="0" fontId="35" fillId="31" borderId="81" xfId="0" applyFont="1" applyFill="1" applyBorder="1" applyAlignment="1">
      <alignment horizontal="right"/>
    </xf>
    <xf numFmtId="0" fontId="35" fillId="31" borderId="78" xfId="0" applyFont="1" applyFill="1" applyBorder="1" applyAlignment="1">
      <alignment horizontal="right" indent="2"/>
    </xf>
    <xf numFmtId="0" fontId="35" fillId="31" borderId="78" xfId="0" applyFont="1" applyFill="1" applyBorder="1" applyAlignment="1">
      <alignment horizontal="right"/>
    </xf>
    <xf numFmtId="0" fontId="35" fillId="31" borderId="73" xfId="0" applyFont="1" applyFill="1" applyBorder="1" applyAlignment="1">
      <alignment horizontal="right"/>
    </xf>
    <xf numFmtId="0" fontId="4" fillId="31" borderId="0" xfId="0" applyFont="1" applyFill="1" applyBorder="1" applyAlignment="1">
      <alignment horizontal="left" vertical="justify"/>
    </xf>
    <xf numFmtId="169" fontId="71" fillId="0" borderId="0" xfId="0" applyNumberFormat="1" applyFont="1"/>
    <xf numFmtId="3" fontId="71" fillId="30" borderId="0" xfId="0" applyNumberFormat="1" applyFont="1" applyFill="1" applyBorder="1"/>
    <xf numFmtId="0" fontId="71" fillId="0" borderId="20" xfId="0" applyFont="1" applyBorder="1"/>
    <xf numFmtId="3" fontId="0" fillId="24" borderId="0" xfId="0" applyNumberFormat="1" applyFill="1" applyBorder="1"/>
    <xf numFmtId="0" fontId="70" fillId="0" borderId="0" xfId="0" applyFont="1"/>
    <xf numFmtId="166" fontId="73" fillId="0" borderId="0" xfId="0" applyNumberFormat="1" applyFont="1" applyFill="1" applyBorder="1" applyAlignment="1"/>
    <xf numFmtId="166" fontId="73" fillId="0" borderId="0" xfId="0" applyNumberFormat="1" applyFont="1" applyFill="1" applyBorder="1"/>
    <xf numFmtId="0" fontId="3" fillId="0" borderId="0" xfId="0" applyFont="1" applyBorder="1" applyAlignment="1">
      <alignment horizontal="center"/>
    </xf>
    <xf numFmtId="0" fontId="71" fillId="0" borderId="0" xfId="0" applyFont="1" applyBorder="1"/>
    <xf numFmtId="169" fontId="73" fillId="0" borderId="0" xfId="0" applyNumberFormat="1" applyFont="1"/>
    <xf numFmtId="169" fontId="73" fillId="0" borderId="11" xfId="0" applyNumberFormat="1" applyFont="1" applyBorder="1"/>
    <xf numFmtId="0" fontId="35" fillId="0" borderId="52" xfId="0" applyFont="1" applyFill="1" applyBorder="1" applyAlignment="1">
      <alignment horizontal="right" indent="1"/>
    </xf>
    <xf numFmtId="0" fontId="35" fillId="0" borderId="56" xfId="0" applyFont="1" applyFill="1" applyBorder="1" applyAlignment="1">
      <alignment horizontal="right" indent="1"/>
    </xf>
    <xf numFmtId="0" fontId="35" fillId="0" borderId="57" xfId="0" applyFont="1" applyFill="1" applyBorder="1" applyAlignment="1">
      <alignment horizontal="right" indent="1"/>
    </xf>
    <xf numFmtId="0" fontId="35" fillId="0" borderId="54" xfId="0" applyFont="1" applyFill="1" applyBorder="1" applyAlignment="1">
      <alignment horizontal="right" indent="1"/>
    </xf>
    <xf numFmtId="0" fontId="31" fillId="0" borderId="0" xfId="0" quotePrefix="1" applyFont="1" applyBorder="1" applyAlignment="1">
      <alignment horizontal="left" vertical="center" wrapText="1"/>
    </xf>
    <xf numFmtId="0" fontId="0" fillId="0" borderId="20" xfId="0" applyBorder="1" applyAlignment="1"/>
    <xf numFmtId="0" fontId="0" fillId="0" borderId="22" xfId="0" applyBorder="1" applyAlignment="1"/>
    <xf numFmtId="0" fontId="4" fillId="0" borderId="25" xfId="0" quotePrefix="1" applyFont="1" applyFill="1" applyBorder="1" applyAlignment="1">
      <alignment vertical="center"/>
    </xf>
    <xf numFmtId="0" fontId="0" fillId="0" borderId="20" xfId="0" applyBorder="1" applyAlignment="1">
      <alignment vertical="center"/>
    </xf>
    <xf numFmtId="0" fontId="56" fillId="0" borderId="20" xfId="0" applyFont="1" applyFill="1" applyBorder="1" applyAlignment="1">
      <alignment vertical="center"/>
    </xf>
    <xf numFmtId="0" fontId="64" fillId="0" borderId="20" xfId="0" applyFont="1" applyBorder="1" applyAlignment="1">
      <alignment horizontal="right" vertical="center"/>
    </xf>
    <xf numFmtId="0" fontId="35" fillId="0" borderId="75" xfId="0" applyFont="1" applyFill="1" applyBorder="1" applyAlignment="1">
      <alignment horizontal="right"/>
    </xf>
    <xf numFmtId="0" fontId="35" fillId="0" borderId="73" xfId="0" applyNumberFormat="1" applyFont="1" applyFill="1" applyBorder="1" applyAlignment="1" applyProtection="1">
      <alignment horizontal="right"/>
    </xf>
    <xf numFmtId="168" fontId="35" fillId="0" borderId="73" xfId="0" applyNumberFormat="1" applyFont="1" applyFill="1" applyBorder="1" applyAlignment="1">
      <alignment horizontal="right"/>
    </xf>
    <xf numFmtId="0" fontId="35" fillId="0" borderId="41" xfId="0" applyFont="1" applyFill="1" applyBorder="1" applyAlignment="1">
      <alignment horizontal="right"/>
    </xf>
    <xf numFmtId="172" fontId="11" fillId="0" borderId="27" xfId="0" applyNumberFormat="1" applyFont="1" applyFill="1" applyBorder="1" applyAlignment="1">
      <alignment horizontal="right"/>
    </xf>
    <xf numFmtId="172" fontId="11" fillId="0" borderId="25" xfId="0" applyNumberFormat="1" applyFont="1" applyFill="1" applyBorder="1" applyAlignment="1">
      <alignment horizontal="right"/>
    </xf>
    <xf numFmtId="173" fontId="11" fillId="0" borderId="25" xfId="0" applyNumberFormat="1" applyFont="1" applyFill="1" applyBorder="1" applyAlignment="1">
      <alignment horizontal="right"/>
    </xf>
    <xf numFmtId="173" fontId="11" fillId="0" borderId="27" xfId="0" applyNumberFormat="1" applyFont="1" applyFill="1" applyBorder="1" applyAlignment="1">
      <alignment horizontal="right"/>
    </xf>
    <xf numFmtId="173" fontId="0" fillId="0" borderId="85" xfId="0" applyNumberFormat="1" applyFont="1" applyFill="1" applyBorder="1"/>
    <xf numFmtId="172" fontId="11" fillId="0" borderId="85" xfId="0" applyNumberFormat="1" applyFont="1" applyFill="1" applyBorder="1" applyAlignment="1">
      <alignment horizontal="right"/>
    </xf>
    <xf numFmtId="172" fontId="0" fillId="0" borderId="85" xfId="0" applyNumberFormat="1" applyFont="1" applyFill="1" applyBorder="1"/>
    <xf numFmtId="173" fontId="2" fillId="0" borderId="85" xfId="0" applyNumberFormat="1" applyFont="1" applyFill="1" applyBorder="1"/>
    <xf numFmtId="172" fontId="11" fillId="0" borderId="86" xfId="0" applyNumberFormat="1" applyFont="1" applyFill="1" applyBorder="1" applyAlignment="1">
      <alignment horizontal="right"/>
    </xf>
    <xf numFmtId="173" fontId="11" fillId="0" borderId="87" xfId="0" applyNumberFormat="1" applyFont="1" applyFill="1" applyBorder="1" applyAlignment="1">
      <alignment horizontal="right"/>
    </xf>
    <xf numFmtId="172" fontId="11" fillId="0" borderId="87" xfId="0" applyNumberFormat="1" applyFont="1" applyFill="1" applyBorder="1" applyAlignment="1">
      <alignment horizontal="right"/>
    </xf>
    <xf numFmtId="173" fontId="2" fillId="0" borderId="87" xfId="0" applyNumberFormat="1" applyFont="1" applyFill="1" applyBorder="1" applyAlignment="1">
      <alignment horizontal="right"/>
    </xf>
    <xf numFmtId="172" fontId="11" fillId="0" borderId="88" xfId="0" applyNumberFormat="1" applyFont="1" applyFill="1" applyBorder="1" applyAlignment="1">
      <alignment horizontal="right"/>
    </xf>
    <xf numFmtId="173" fontId="0" fillId="0" borderId="87" xfId="0" applyNumberFormat="1" applyFont="1" applyFill="1" applyBorder="1"/>
    <xf numFmtId="172" fontId="0" fillId="0" borderId="87" xfId="0" applyNumberFormat="1" applyFill="1" applyBorder="1"/>
    <xf numFmtId="172" fontId="0" fillId="0" borderId="87" xfId="0" applyNumberFormat="1" applyFont="1" applyFill="1" applyBorder="1"/>
    <xf numFmtId="173" fontId="0" fillId="0" borderId="89" xfId="0" applyNumberFormat="1" applyFont="1" applyFill="1" applyBorder="1"/>
    <xf numFmtId="172" fontId="0" fillId="0" borderId="89" xfId="0" applyNumberFormat="1" applyFill="1" applyBorder="1"/>
    <xf numFmtId="172" fontId="0" fillId="0" borderId="89" xfId="0" applyNumberFormat="1" applyFont="1" applyFill="1" applyBorder="1"/>
    <xf numFmtId="173" fontId="2" fillId="0" borderId="89" xfId="0" applyNumberFormat="1" applyFont="1" applyFill="1" applyBorder="1"/>
    <xf numFmtId="172" fontId="11" fillId="0" borderId="90" xfId="0" applyNumberFormat="1" applyFont="1" applyFill="1" applyBorder="1" applyAlignment="1">
      <alignment horizontal="right"/>
    </xf>
    <xf numFmtId="173" fontId="0" fillId="0" borderId="91" xfId="0" applyNumberFormat="1" applyFont="1" applyFill="1" applyBorder="1"/>
    <xf numFmtId="172" fontId="0" fillId="0" borderId="91" xfId="0" applyNumberFormat="1" applyFill="1" applyBorder="1"/>
    <xf numFmtId="172" fontId="0" fillId="0" borderId="91" xfId="0" applyNumberFormat="1" applyFont="1" applyFill="1" applyBorder="1"/>
    <xf numFmtId="173" fontId="2" fillId="0" borderId="91" xfId="0" applyNumberFormat="1" applyFont="1" applyFill="1" applyBorder="1"/>
    <xf numFmtId="173" fontId="11" fillId="0" borderId="93" xfId="0" applyNumberFormat="1" applyFont="1" applyFill="1" applyBorder="1" applyAlignment="1">
      <alignment horizontal="right"/>
    </xf>
    <xf numFmtId="172" fontId="11" fillId="0" borderId="93" xfId="0" applyNumberFormat="1" applyFont="1" applyFill="1" applyBorder="1" applyAlignment="1">
      <alignment horizontal="right"/>
    </xf>
    <xf numFmtId="173" fontId="2" fillId="0" borderId="93" xfId="0" applyNumberFormat="1" applyFont="1" applyFill="1" applyBorder="1" applyAlignment="1">
      <alignment horizontal="right"/>
    </xf>
    <xf numFmtId="172" fontId="2" fillId="0" borderId="94" xfId="0" applyNumberFormat="1" applyFont="1" applyFill="1" applyBorder="1" applyAlignment="1">
      <alignment horizontal="right"/>
    </xf>
    <xf numFmtId="172" fontId="0" fillId="0" borderId="92" xfId="0" applyNumberFormat="1" applyFill="1" applyBorder="1" applyAlignment="1">
      <alignment horizontal="right"/>
    </xf>
    <xf numFmtId="173" fontId="11" fillId="0" borderId="91" xfId="0" applyNumberFormat="1" applyFont="1" applyFill="1" applyBorder="1" applyAlignment="1">
      <alignment horizontal="right"/>
    </xf>
    <xf numFmtId="172" fontId="11" fillId="0" borderId="91" xfId="0" applyNumberFormat="1" applyFont="1" applyFill="1" applyBorder="1" applyAlignment="1">
      <alignment horizontal="right"/>
    </xf>
    <xf numFmtId="173" fontId="2" fillId="0" borderId="91" xfId="0" applyNumberFormat="1" applyFont="1" applyFill="1" applyBorder="1" applyAlignment="1">
      <alignment horizontal="right"/>
    </xf>
    <xf numFmtId="172" fontId="11" fillId="0" borderId="92" xfId="0" applyNumberFormat="1" applyFont="1" applyFill="1" applyBorder="1" applyAlignment="1">
      <alignment horizontal="right"/>
    </xf>
    <xf numFmtId="173" fontId="11" fillId="0" borderId="95" xfId="0" applyNumberFormat="1" applyFont="1" applyFill="1" applyBorder="1" applyAlignment="1">
      <alignment horizontal="right"/>
    </xf>
    <xf numFmtId="172" fontId="11" fillId="0" borderId="95" xfId="0" applyNumberFormat="1" applyFont="1" applyFill="1" applyBorder="1" applyAlignment="1">
      <alignment horizontal="right"/>
    </xf>
    <xf numFmtId="173" fontId="2" fillId="0" borderId="95" xfId="0" applyNumberFormat="1" applyFont="1" applyFill="1" applyBorder="1" applyAlignment="1">
      <alignment horizontal="right"/>
    </xf>
    <xf numFmtId="172" fontId="11" fillId="0" borderId="96" xfId="0" applyNumberFormat="1" applyFont="1" applyFill="1" applyBorder="1" applyAlignment="1">
      <alignment horizontal="right"/>
    </xf>
    <xf numFmtId="173" fontId="0" fillId="0" borderId="87" xfId="0" applyNumberFormat="1" applyFont="1" applyFill="1" applyBorder="1" applyAlignment="1">
      <alignment horizontal="right"/>
    </xf>
    <xf numFmtId="172" fontId="0" fillId="0" borderId="87" xfId="0" applyNumberFormat="1" applyFill="1" applyBorder="1" applyAlignment="1">
      <alignment horizontal="right"/>
    </xf>
    <xf numFmtId="172" fontId="0" fillId="0" borderId="87" xfId="0" applyNumberFormat="1" applyFont="1" applyFill="1" applyBorder="1" applyAlignment="1">
      <alignment horizontal="right"/>
    </xf>
    <xf numFmtId="172" fontId="0" fillId="0" borderId="88" xfId="0" applyNumberFormat="1" applyFill="1" applyBorder="1" applyAlignment="1">
      <alignment horizontal="right"/>
    </xf>
    <xf numFmtId="172" fontId="11" fillId="0" borderId="94" xfId="0" applyNumberFormat="1" applyFont="1" applyFill="1" applyBorder="1" applyAlignment="1">
      <alignment horizontal="right"/>
    </xf>
    <xf numFmtId="0" fontId="0" fillId="24" borderId="40" xfId="0" applyFill="1" applyBorder="1"/>
    <xf numFmtId="0" fontId="2" fillId="24" borderId="40" xfId="0" applyFont="1" applyFill="1" applyBorder="1"/>
    <xf numFmtId="0" fontId="11" fillId="24" borderId="40" xfId="0" applyFont="1" applyFill="1" applyBorder="1"/>
    <xf numFmtId="0" fontId="11" fillId="24" borderId="97" xfId="0" applyFont="1" applyFill="1" applyBorder="1"/>
    <xf numFmtId="0" fontId="35" fillId="24" borderId="99" xfId="0" applyFont="1" applyFill="1" applyBorder="1" applyAlignment="1">
      <alignment horizontal="right"/>
    </xf>
    <xf numFmtId="0" fontId="2" fillId="0" borderId="100" xfId="0" applyFont="1" applyFill="1" applyBorder="1"/>
    <xf numFmtId="0" fontId="0" fillId="31" borderId="101" xfId="0" applyFill="1" applyBorder="1" applyAlignment="1">
      <alignment horizontal="left"/>
    </xf>
    <xf numFmtId="3" fontId="0" fillId="31" borderId="91" xfId="0" applyNumberFormat="1" applyFont="1" applyFill="1" applyBorder="1"/>
    <xf numFmtId="3" fontId="0" fillId="31" borderId="93" xfId="0" applyNumberFormat="1" applyFont="1" applyFill="1" applyBorder="1"/>
    <xf numFmtId="168" fontId="0" fillId="24" borderId="93" xfId="0" applyNumberFormat="1" applyFont="1" applyFill="1" applyBorder="1"/>
    <xf numFmtId="3" fontId="2" fillId="31" borderId="91" xfId="0" applyNumberFormat="1" applyFont="1" applyFill="1" applyBorder="1"/>
    <xf numFmtId="168" fontId="0" fillId="31" borderId="93" xfId="0" applyNumberFormat="1" applyFont="1" applyFill="1" applyBorder="1"/>
    <xf numFmtId="0" fontId="0" fillId="31" borderId="102" xfId="0" applyFill="1" applyBorder="1" applyAlignment="1">
      <alignment horizontal="left"/>
    </xf>
    <xf numFmtId="168" fontId="0" fillId="31" borderId="91" xfId="0" applyNumberFormat="1" applyFont="1" applyFill="1" applyBorder="1"/>
    <xf numFmtId="0" fontId="0" fillId="31" borderId="103" xfId="0" applyFill="1" applyBorder="1" applyAlignment="1">
      <alignment horizontal="left" indent="2"/>
    </xf>
    <xf numFmtId="3" fontId="0" fillId="31" borderId="87" xfId="0" applyNumberFormat="1" applyFont="1" applyFill="1" applyBorder="1"/>
    <xf numFmtId="3" fontId="2" fillId="31" borderId="87" xfId="0" applyNumberFormat="1" applyFont="1" applyFill="1" applyBorder="1"/>
    <xf numFmtId="0" fontId="0" fillId="31" borderId="103" xfId="0" applyFill="1" applyBorder="1" applyAlignment="1">
      <alignment horizontal="left"/>
    </xf>
    <xf numFmtId="3" fontId="2" fillId="31" borderId="95" xfId="0" applyNumberFormat="1" applyFont="1" applyFill="1" applyBorder="1"/>
    <xf numFmtId="0" fontId="4" fillId="30" borderId="25" xfId="0" applyFont="1" applyFill="1" applyBorder="1" applyAlignment="1">
      <alignment horizontal="left" vertical="justify"/>
    </xf>
    <xf numFmtId="3" fontId="58" fillId="0" borderId="0" xfId="0" applyNumberFormat="1" applyFont="1" applyBorder="1"/>
    <xf numFmtId="0" fontId="0" fillId="0" borderId="35" xfId="0" applyBorder="1"/>
    <xf numFmtId="0" fontId="4" fillId="30" borderId="25" xfId="0" applyFont="1" applyFill="1" applyBorder="1" applyAlignment="1">
      <alignment horizontal="left" vertical="justify"/>
    </xf>
    <xf numFmtId="0" fontId="4" fillId="0" borderId="25" xfId="0" quotePrefix="1" applyFont="1" applyFill="1" applyBorder="1" applyAlignment="1">
      <alignment horizontal="left" vertical="center" wrapText="1"/>
    </xf>
    <xf numFmtId="0" fontId="2" fillId="0" borderId="20" xfId="0" quotePrefix="1" applyFont="1" applyBorder="1"/>
    <xf numFmtId="3" fontId="71" fillId="31" borderId="0" xfId="0" applyNumberFormat="1" applyFont="1" applyFill="1" applyBorder="1"/>
    <xf numFmtId="1" fontId="73" fillId="24" borderId="49" xfId="0" applyNumberFormat="1" applyFont="1" applyFill="1" applyBorder="1"/>
    <xf numFmtId="1" fontId="73" fillId="24" borderId="0" xfId="0" applyNumberFormat="1" applyFont="1" applyFill="1" applyBorder="1"/>
    <xf numFmtId="1" fontId="73" fillId="32" borderId="49" xfId="0" applyNumberFormat="1" applyFont="1" applyFill="1" applyBorder="1"/>
    <xf numFmtId="1" fontId="73" fillId="32" borderId="0" xfId="0" applyNumberFormat="1" applyFont="1" applyFill="1" applyBorder="1"/>
    <xf numFmtId="3" fontId="2" fillId="24" borderId="41" xfId="0" applyNumberFormat="1" applyFont="1" applyFill="1" applyBorder="1"/>
    <xf numFmtId="3" fontId="2" fillId="24" borderId="40" xfId="0" applyNumberFormat="1" applyFont="1" applyFill="1" applyBorder="1"/>
    <xf numFmtId="3" fontId="2" fillId="32" borderId="99" xfId="0" applyNumberFormat="1" applyFont="1" applyFill="1" applyBorder="1"/>
    <xf numFmtId="3" fontId="2" fillId="32" borderId="97" xfId="0" applyNumberFormat="1" applyFont="1" applyFill="1" applyBorder="1"/>
    <xf numFmtId="3" fontId="2" fillId="32" borderId="41" xfId="0" applyNumberFormat="1" applyFont="1" applyFill="1" applyBorder="1"/>
    <xf numFmtId="3" fontId="2" fillId="32" borderId="40" xfId="0" applyNumberFormat="1" applyFont="1" applyFill="1" applyBorder="1"/>
    <xf numFmtId="168" fontId="11" fillId="24" borderId="41" xfId="0" applyNumberFormat="1" applyFont="1" applyFill="1" applyBorder="1"/>
    <xf numFmtId="168" fontId="11" fillId="24" borderId="40" xfId="0" applyNumberFormat="1" applyFont="1" applyFill="1" applyBorder="1"/>
    <xf numFmtId="168" fontId="11" fillId="32" borderId="99" xfId="0" applyNumberFormat="1" applyFont="1" applyFill="1" applyBorder="1"/>
    <xf numFmtId="168" fontId="11" fillId="32" borderId="97" xfId="0" applyNumberFormat="1" applyFont="1" applyFill="1" applyBorder="1"/>
    <xf numFmtId="168" fontId="0" fillId="32" borderId="41" xfId="0" applyNumberFormat="1" applyFill="1" applyBorder="1"/>
    <xf numFmtId="168" fontId="0" fillId="32" borderId="40" xfId="0" applyNumberFormat="1" applyFill="1" applyBorder="1"/>
    <xf numFmtId="3" fontId="73" fillId="24" borderId="41" xfId="0" applyNumberFormat="1" applyFont="1" applyFill="1" applyBorder="1"/>
    <xf numFmtId="3" fontId="73" fillId="32" borderId="99" xfId="0" applyNumberFormat="1" applyFont="1" applyFill="1" applyBorder="1"/>
    <xf numFmtId="3" fontId="73" fillId="32" borderId="41" xfId="0" applyNumberFormat="1" applyFont="1" applyFill="1" applyBorder="1"/>
    <xf numFmtId="0" fontId="0" fillId="31" borderId="35" xfId="0" applyFill="1" applyBorder="1"/>
    <xf numFmtId="173" fontId="33" fillId="24" borderId="0" xfId="0" applyNumberFormat="1" applyFont="1" applyFill="1" applyBorder="1" applyAlignment="1">
      <alignment horizontal="center"/>
    </xf>
    <xf numFmtId="0" fontId="31" fillId="31" borderId="0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/>
    </xf>
    <xf numFmtId="0" fontId="58" fillId="0" borderId="0" xfId="0" applyFont="1"/>
    <xf numFmtId="166" fontId="58" fillId="0" borderId="0" xfId="0" applyNumberFormat="1" applyFont="1"/>
    <xf numFmtId="0" fontId="58" fillId="0" borderId="0" xfId="0" applyFont="1" applyFill="1"/>
    <xf numFmtId="4" fontId="0" fillId="0" borderId="20" xfId="0" applyNumberFormat="1" applyBorder="1"/>
    <xf numFmtId="4" fontId="58" fillId="0" borderId="20" xfId="0" applyNumberFormat="1" applyFont="1" applyBorder="1"/>
    <xf numFmtId="173" fontId="0" fillId="0" borderId="20" xfId="0" applyNumberFormat="1" applyFill="1" applyBorder="1"/>
    <xf numFmtId="173" fontId="58" fillId="0" borderId="20" xfId="0" applyNumberFormat="1" applyFont="1" applyFill="1" applyBorder="1"/>
    <xf numFmtId="0" fontId="0" fillId="0" borderId="20" xfId="0" applyNumberFormat="1" applyFill="1" applyBorder="1"/>
    <xf numFmtId="0" fontId="31" fillId="0" borderId="0" xfId="0" quotePrefix="1" applyFont="1" applyBorder="1" applyAlignment="1">
      <alignment horizontal="left" vertical="center" wrapText="1"/>
    </xf>
    <xf numFmtId="172" fontId="2" fillId="0" borderId="87" xfId="0" applyNumberFormat="1" applyFont="1" applyFill="1" applyBorder="1" applyAlignment="1">
      <alignment horizontal="right"/>
    </xf>
    <xf numFmtId="172" fontId="2" fillId="0" borderId="89" xfId="0" applyNumberFormat="1" applyFont="1" applyFill="1" applyBorder="1"/>
    <xf numFmtId="172" fontId="2" fillId="0" borderId="91" xfId="0" applyNumberFormat="1" applyFont="1" applyFill="1" applyBorder="1"/>
    <xf numFmtId="172" fontId="2" fillId="0" borderId="93" xfId="0" applyNumberFormat="1" applyFont="1" applyFill="1" applyBorder="1" applyAlignment="1">
      <alignment horizontal="right"/>
    </xf>
    <xf numFmtId="172" fontId="2" fillId="0" borderId="91" xfId="0" applyNumberFormat="1" applyFont="1" applyFill="1" applyBorder="1" applyAlignment="1">
      <alignment horizontal="right"/>
    </xf>
    <xf numFmtId="172" fontId="2" fillId="0" borderId="95" xfId="0" applyNumberFormat="1" applyFont="1" applyFill="1" applyBorder="1" applyAlignment="1">
      <alignment horizontal="right"/>
    </xf>
    <xf numFmtId="172" fontId="2" fillId="0" borderId="52" xfId="0" applyNumberFormat="1" applyFont="1" applyFill="1" applyBorder="1" applyAlignment="1">
      <alignment horizontal="right"/>
    </xf>
    <xf numFmtId="0" fontId="2" fillId="0" borderId="20" xfId="0" applyFont="1" applyFill="1" applyBorder="1"/>
    <xf numFmtId="174" fontId="0" fillId="0" borderId="0" xfId="0" applyNumberFormat="1"/>
    <xf numFmtId="0" fontId="4" fillId="0" borderId="0" xfId="0" quotePrefix="1" applyFont="1" applyFill="1" applyBorder="1" applyAlignment="1">
      <alignment horizontal="left" vertical="center" wrapText="1"/>
    </xf>
    <xf numFmtId="0" fontId="64" fillId="0" borderId="0" xfId="0" quotePrefix="1" applyFont="1" applyFill="1" applyBorder="1" applyAlignment="1">
      <alignment vertical="top" wrapText="1"/>
    </xf>
    <xf numFmtId="0" fontId="77" fillId="0" borderId="0" xfId="0" applyFont="1" applyFill="1" applyBorder="1" applyAlignment="1">
      <alignment vertical="top" wrapText="1"/>
    </xf>
    <xf numFmtId="0" fontId="4" fillId="30" borderId="0" xfId="0" applyFont="1" applyFill="1" applyBorder="1" applyAlignment="1">
      <alignment horizontal="left" vertical="justify"/>
    </xf>
    <xf numFmtId="0" fontId="31" fillId="0" borderId="0" xfId="0" quotePrefix="1" applyFont="1" applyBorder="1" applyAlignment="1">
      <alignment horizontal="left" vertical="center" wrapText="1"/>
    </xf>
    <xf numFmtId="0" fontId="4" fillId="30" borderId="25" xfId="0" applyFont="1" applyFill="1" applyBorder="1" applyAlignment="1">
      <alignment horizontal="left" vertical="justify"/>
    </xf>
    <xf numFmtId="0" fontId="0" fillId="0" borderId="35" xfId="0" applyBorder="1"/>
    <xf numFmtId="0" fontId="78" fillId="0" borderId="24" xfId="0" quotePrefix="1" applyFont="1" applyBorder="1" applyAlignment="1">
      <alignment vertical="center" wrapText="1"/>
    </xf>
    <xf numFmtId="0" fontId="78" fillId="0" borderId="0" xfId="0" quotePrefix="1" applyFont="1" applyBorder="1" applyAlignment="1">
      <alignment vertical="center" wrapText="1"/>
    </xf>
    <xf numFmtId="0" fontId="78" fillId="0" borderId="30" xfId="0" quotePrefix="1" applyFont="1" applyBorder="1" applyAlignment="1">
      <alignment vertical="center" wrapText="1"/>
    </xf>
    <xf numFmtId="0" fontId="79" fillId="0" borderId="0" xfId="0" applyFont="1" applyBorder="1" applyAlignment="1">
      <alignment horizontal="right" vertical="center"/>
    </xf>
    <xf numFmtId="0" fontId="78" fillId="0" borderId="0" xfId="0" applyFont="1" applyBorder="1" applyAlignment="1">
      <alignment horizontal="left" vertical="center"/>
    </xf>
    <xf numFmtId="0" fontId="80" fillId="0" borderId="0" xfId="0" applyFont="1"/>
    <xf numFmtId="0" fontId="80" fillId="0" borderId="0" xfId="0" applyFont="1" applyFill="1"/>
    <xf numFmtId="0" fontId="3" fillId="32" borderId="30" xfId="0" applyFont="1" applyFill="1" applyBorder="1" applyAlignment="1">
      <alignment vertical="center"/>
    </xf>
    <xf numFmtId="169" fontId="3" fillId="32" borderId="0" xfId="0" applyNumberFormat="1" applyFont="1" applyFill="1" applyBorder="1" applyAlignment="1">
      <alignment horizontal="right" vertical="center"/>
    </xf>
    <xf numFmtId="0" fontId="26" fillId="32" borderId="54" xfId="0" applyFont="1" applyFill="1" applyBorder="1" applyAlignment="1">
      <alignment horizontal="right" vertical="center"/>
    </xf>
    <xf numFmtId="0" fontId="11" fillId="32" borderId="30" xfId="0" applyFont="1" applyFill="1" applyBorder="1" applyAlignment="1">
      <alignment vertical="center"/>
    </xf>
    <xf numFmtId="169" fontId="11" fillId="32" borderId="0" xfId="0" applyNumberFormat="1" applyFont="1" applyFill="1" applyBorder="1" applyAlignment="1">
      <alignment horizontal="right" vertical="center"/>
    </xf>
    <xf numFmtId="0" fontId="35" fillId="32" borderId="69" xfId="0" applyFont="1" applyFill="1" applyBorder="1" applyAlignment="1">
      <alignment horizontal="right" vertical="center"/>
    </xf>
    <xf numFmtId="0" fontId="11" fillId="34" borderId="0" xfId="0" applyFont="1" applyFill="1" applyBorder="1" applyAlignment="1">
      <alignment vertical="center"/>
    </xf>
    <xf numFmtId="169" fontId="11" fillId="34" borderId="0" xfId="0" applyNumberFormat="1" applyFont="1" applyFill="1" applyBorder="1" applyAlignment="1">
      <alignment horizontal="right" vertical="center"/>
    </xf>
    <xf numFmtId="0" fontId="35" fillId="34" borderId="49" xfId="0" applyFont="1" applyFill="1" applyBorder="1" applyAlignment="1">
      <alignment horizontal="right" vertical="center"/>
    </xf>
    <xf numFmtId="0" fontId="0" fillId="32" borderId="30" xfId="0" applyFill="1" applyBorder="1" applyAlignment="1">
      <alignment vertical="center"/>
    </xf>
    <xf numFmtId="169" fontId="0" fillId="32" borderId="0" xfId="0" applyNumberFormat="1" applyFill="1" applyBorder="1" applyAlignment="1">
      <alignment horizontal="right" vertical="center"/>
    </xf>
    <xf numFmtId="0" fontId="35" fillId="32" borderId="54" xfId="0" applyFont="1" applyFill="1" applyBorder="1" applyAlignment="1">
      <alignment horizontal="right" vertical="center"/>
    </xf>
    <xf numFmtId="166" fontId="0" fillId="0" borderId="0" xfId="0" applyNumberFormat="1" applyAlignment="1">
      <alignment vertical="center"/>
    </xf>
    <xf numFmtId="0" fontId="59" fillId="0" borderId="0" xfId="78" applyAlignment="1" applyProtection="1">
      <alignment vertical="center"/>
    </xf>
    <xf numFmtId="0" fontId="70" fillId="0" borderId="0" xfId="0" applyFont="1" applyAlignment="1">
      <alignment vertical="center"/>
    </xf>
    <xf numFmtId="0" fontId="60" fillId="0" borderId="0" xfId="78" applyFont="1" applyAlignment="1" applyProtection="1">
      <alignment vertical="center"/>
    </xf>
    <xf numFmtId="0" fontId="80" fillId="0" borderId="0" xfId="0" applyFont="1" applyAlignment="1">
      <alignment vertical="center"/>
    </xf>
    <xf numFmtId="0" fontId="80" fillId="0" borderId="0" xfId="0" applyFont="1" applyFill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63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8" xfId="0" applyBorder="1" applyAlignment="1">
      <alignment vertical="center"/>
    </xf>
    <xf numFmtId="0" fontId="35" fillId="0" borderId="75" xfId="0" applyFont="1" applyFill="1" applyBorder="1" applyAlignment="1">
      <alignment horizontal="right" vertical="center"/>
    </xf>
    <xf numFmtId="0" fontId="0" fillId="0" borderId="30" xfId="0" applyFill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3" fontId="73" fillId="0" borderId="0" xfId="0" applyNumberFormat="1" applyFont="1" applyFill="1" applyBorder="1" applyAlignment="1">
      <alignment vertical="center"/>
    </xf>
    <xf numFmtId="0" fontId="35" fillId="0" borderId="73" xfId="0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0" fillId="0" borderId="30" xfId="0" applyNumberFormat="1" applyFont="1" applyFill="1" applyBorder="1" applyAlignment="1" applyProtection="1">
      <alignment vertical="center"/>
    </xf>
    <xf numFmtId="0" fontId="35" fillId="0" borderId="73" xfId="0" applyNumberFormat="1" applyFont="1" applyFill="1" applyBorder="1" applyAlignment="1" applyProtection="1">
      <alignment horizontal="right" vertical="center"/>
    </xf>
    <xf numFmtId="0" fontId="0" fillId="0" borderId="22" xfId="0" applyBorder="1" applyAlignment="1">
      <alignment vertical="center"/>
    </xf>
    <xf numFmtId="0" fontId="11" fillId="34" borderId="30" xfId="0" applyFont="1" applyFill="1" applyBorder="1" applyAlignment="1">
      <alignment vertical="center"/>
    </xf>
    <xf numFmtId="3" fontId="11" fillId="34" borderId="0" xfId="0" applyNumberFormat="1" applyFont="1" applyFill="1" applyBorder="1" applyAlignment="1">
      <alignment vertical="center"/>
    </xf>
    <xf numFmtId="0" fontId="35" fillId="34" borderId="73" xfId="0" applyFont="1" applyFill="1" applyBorder="1" applyAlignment="1">
      <alignment horizontal="right" vertical="center"/>
    </xf>
    <xf numFmtId="3" fontId="0" fillId="0" borderId="20" xfId="0" applyNumberFormat="1" applyBorder="1" applyAlignment="1">
      <alignment vertical="center"/>
    </xf>
    <xf numFmtId="0" fontId="11" fillId="0" borderId="30" xfId="0" applyNumberFormat="1" applyFont="1" applyFill="1" applyBorder="1" applyAlignment="1" applyProtection="1">
      <alignment vertical="center"/>
    </xf>
    <xf numFmtId="0" fontId="3" fillId="34" borderId="30" xfId="0" applyFont="1" applyFill="1" applyBorder="1" applyAlignment="1">
      <alignment vertical="center"/>
    </xf>
    <xf numFmtId="3" fontId="3" fillId="34" borderId="0" xfId="0" applyNumberFormat="1" applyFont="1" applyFill="1" applyBorder="1" applyAlignment="1">
      <alignment vertical="center"/>
    </xf>
    <xf numFmtId="0" fontId="26" fillId="34" borderId="73" xfId="0" applyFont="1" applyFill="1" applyBorder="1" applyAlignment="1">
      <alignment horizontal="right" vertical="center"/>
    </xf>
    <xf numFmtId="168" fontId="11" fillId="0" borderId="3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vertical="center"/>
    </xf>
    <xf numFmtId="168" fontId="35" fillId="0" borderId="73" xfId="0" applyNumberFormat="1" applyFont="1" applyFill="1" applyBorder="1" applyAlignment="1">
      <alignment horizontal="right" vertical="center"/>
    </xf>
    <xf numFmtId="3" fontId="0" fillId="0" borderId="0" xfId="0" applyNumberFormat="1" applyFill="1" applyBorder="1" applyAlignment="1">
      <alignment vertical="center"/>
    </xf>
    <xf numFmtId="0" fontId="4" fillId="30" borderId="24" xfId="0" applyFont="1" applyFill="1" applyBorder="1" applyAlignment="1">
      <alignment horizontal="left" vertical="center"/>
    </xf>
    <xf numFmtId="4" fontId="0" fillId="0" borderId="21" xfId="0" applyNumberFormat="1" applyBorder="1" applyAlignment="1">
      <alignment vertical="center"/>
    </xf>
    <xf numFmtId="4" fontId="56" fillId="0" borderId="21" xfId="0" applyNumberFormat="1" applyFont="1" applyFill="1" applyBorder="1" applyAlignment="1">
      <alignment vertical="center"/>
    </xf>
    <xf numFmtId="0" fontId="35" fillId="0" borderId="20" xfId="0" applyFont="1" applyBorder="1" applyAlignment="1">
      <alignment horizontal="right" vertical="center"/>
    </xf>
    <xf numFmtId="3" fontId="0" fillId="0" borderId="21" xfId="0" applyNumberFormat="1" applyBorder="1" applyAlignment="1">
      <alignment vertical="center"/>
    </xf>
    <xf numFmtId="3" fontId="56" fillId="0" borderId="21" xfId="0" applyNumberFormat="1" applyFont="1" applyFill="1" applyBorder="1" applyAlignment="1">
      <alignment vertical="center"/>
    </xf>
    <xf numFmtId="168" fontId="0" fillId="0" borderId="21" xfId="0" applyNumberFormat="1" applyBorder="1" applyAlignment="1">
      <alignment vertical="center"/>
    </xf>
    <xf numFmtId="168" fontId="56" fillId="0" borderId="21" xfId="0" applyNumberFormat="1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35" xfId="0" applyBorder="1"/>
    <xf numFmtId="0" fontId="4" fillId="30" borderId="25" xfId="0" applyFont="1" applyFill="1" applyBorder="1" applyAlignment="1">
      <alignment horizontal="left" vertical="justify"/>
    </xf>
    <xf numFmtId="0" fontId="2" fillId="0" borderId="0" xfId="0" applyFont="1" applyFill="1" applyBorder="1" applyAlignment="1"/>
    <xf numFmtId="166" fontId="0" fillId="0" borderId="41" xfId="0" applyNumberFormat="1" applyFont="1" applyBorder="1"/>
    <xf numFmtId="166" fontId="0" fillId="0" borderId="41" xfId="0" applyNumberFormat="1" applyFont="1" applyBorder="1" applyAlignment="1">
      <alignment horizontal="right"/>
    </xf>
    <xf numFmtId="166" fontId="0" fillId="0" borderId="41" xfId="0" applyNumberFormat="1" applyBorder="1" applyAlignment="1">
      <alignment horizontal="right"/>
    </xf>
    <xf numFmtId="166" fontId="0" fillId="0" borderId="40" xfId="0" applyNumberFormat="1" applyFont="1" applyBorder="1" applyAlignment="1">
      <alignment horizontal="right"/>
    </xf>
    <xf numFmtId="166" fontId="0" fillId="0" borderId="40" xfId="0" applyNumberFormat="1" applyBorder="1" applyAlignment="1">
      <alignment horizontal="right"/>
    </xf>
    <xf numFmtId="0" fontId="4" fillId="30" borderId="106" xfId="0" applyFont="1" applyFill="1" applyBorder="1" applyAlignment="1">
      <alignment horizontal="left" vertical="justify"/>
    </xf>
    <xf numFmtId="0" fontId="0" fillId="0" borderId="78" xfId="0" applyBorder="1"/>
    <xf numFmtId="0" fontId="76" fillId="33" borderId="0" xfId="79" applyFont="1" applyFill="1"/>
    <xf numFmtId="0" fontId="76" fillId="0" borderId="0" xfId="79" applyFont="1" applyFill="1"/>
    <xf numFmtId="0" fontId="76" fillId="0" borderId="0" xfId="79" applyFont="1"/>
    <xf numFmtId="175" fontId="85" fillId="0" borderId="0" xfId="79" applyNumberFormat="1" applyFont="1" applyFill="1" applyAlignment="1">
      <alignment horizontal="left" vertical="top"/>
    </xf>
    <xf numFmtId="176" fontId="86" fillId="0" borderId="0" xfId="79" applyNumberFormat="1" applyFont="1" applyFill="1" applyAlignment="1">
      <alignment vertical="top"/>
    </xf>
    <xf numFmtId="0" fontId="87" fillId="0" borderId="0" xfId="79" applyFont="1" applyBorder="1" applyAlignment="1">
      <alignment vertical="center"/>
    </xf>
    <xf numFmtId="0" fontId="78" fillId="0" borderId="24" xfId="0" quotePrefix="1" applyFont="1" applyBorder="1" applyAlignment="1">
      <alignment horizontal="lef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31" fillId="0" borderId="0" xfId="0" quotePrefix="1" applyFont="1" applyBorder="1" applyAlignment="1">
      <alignment horizontal="left" vertical="center" wrapText="1"/>
    </xf>
    <xf numFmtId="0" fontId="61" fillId="0" borderId="0" xfId="0" applyFont="1" applyBorder="1" applyAlignment="1">
      <alignment horizontal="right" vertical="center"/>
    </xf>
    <xf numFmtId="0" fontId="31" fillId="0" borderId="0" xfId="0" applyFont="1" applyBorder="1" applyAlignment="1">
      <alignment horizontal="left" vertical="center" wrapText="1"/>
    </xf>
    <xf numFmtId="0" fontId="61" fillId="0" borderId="0" xfId="0" quotePrefix="1" applyFont="1" applyBorder="1" applyAlignment="1">
      <alignment horizontal="right" vertical="center"/>
    </xf>
    <xf numFmtId="0" fontId="4" fillId="0" borderId="0" xfId="0" quotePrefix="1" applyFont="1" applyFill="1" applyBorder="1" applyAlignment="1">
      <alignment horizontal="left" vertical="center" wrapText="1"/>
    </xf>
    <xf numFmtId="0" fontId="31" fillId="24" borderId="11" xfId="0" applyFont="1" applyFill="1" applyBorder="1" applyAlignment="1">
      <alignment horizontal="left" vertical="center" wrapText="1"/>
    </xf>
    <xf numFmtId="0" fontId="61" fillId="24" borderId="11" xfId="0" applyFont="1" applyFill="1" applyBorder="1" applyAlignment="1">
      <alignment horizontal="right" vertical="center" wrapText="1"/>
    </xf>
    <xf numFmtId="0" fontId="31" fillId="31" borderId="11" xfId="0" applyFont="1" applyFill="1" applyBorder="1" applyAlignment="1">
      <alignment horizontal="left" vertical="center" wrapText="1"/>
    </xf>
    <xf numFmtId="3" fontId="2" fillId="24" borderId="0" xfId="0" applyNumberFormat="1" applyFont="1" applyFill="1" applyBorder="1"/>
    <xf numFmtId="3" fontId="2" fillId="32" borderId="124" xfId="0" applyNumberFormat="1" applyFont="1" applyFill="1" applyBorder="1"/>
    <xf numFmtId="3" fontId="2" fillId="32" borderId="0" xfId="0" applyNumberFormat="1" applyFont="1" applyFill="1" applyBorder="1"/>
    <xf numFmtId="168" fontId="11" fillId="32" borderId="124" xfId="0" applyNumberFormat="1" applyFont="1" applyFill="1" applyBorder="1"/>
    <xf numFmtId="168" fontId="0" fillId="32" borderId="0" xfId="0" applyNumberFormat="1" applyFill="1" applyBorder="1"/>
    <xf numFmtId="3" fontId="73" fillId="24" borderId="0" xfId="0" applyNumberFormat="1" applyFont="1" applyFill="1" applyBorder="1"/>
    <xf numFmtId="0" fontId="2" fillId="24" borderId="0" xfId="0" applyFont="1" applyFill="1" applyBorder="1" applyAlignment="1">
      <alignment horizontal="left"/>
    </xf>
    <xf numFmtId="168" fontId="2" fillId="24" borderId="41" xfId="0" applyNumberFormat="1" applyFont="1" applyFill="1" applyBorder="1"/>
    <xf numFmtId="168" fontId="2" fillId="24" borderId="0" xfId="0" applyNumberFormat="1" applyFont="1" applyFill="1" applyBorder="1"/>
    <xf numFmtId="168" fontId="2" fillId="24" borderId="40" xfId="0" applyNumberFormat="1" applyFont="1" applyFill="1" applyBorder="1"/>
    <xf numFmtId="3" fontId="2" fillId="24" borderId="93" xfId="0" applyNumberFormat="1" applyFont="1" applyFill="1" applyBorder="1"/>
    <xf numFmtId="172" fontId="2" fillId="0" borderId="95" xfId="0" applyNumberFormat="1" applyFont="1" applyFill="1" applyBorder="1" applyAlignment="1">
      <alignment horizontal="center"/>
    </xf>
    <xf numFmtId="172" fontId="11" fillId="0" borderId="95" xfId="0" applyNumberFormat="1" applyFont="1" applyFill="1" applyBorder="1" applyAlignment="1">
      <alignment horizontal="center"/>
    </xf>
    <xf numFmtId="0" fontId="11" fillId="34" borderId="47" xfId="0" applyFont="1" applyFill="1" applyBorder="1"/>
    <xf numFmtId="166" fontId="11" fillId="34" borderId="0" xfId="0" applyNumberFormat="1" applyFont="1" applyFill="1" applyBorder="1"/>
    <xf numFmtId="0" fontId="35" fillId="34" borderId="73" xfId="0" applyFont="1" applyFill="1" applyBorder="1" applyAlignment="1">
      <alignment horizontal="right"/>
    </xf>
    <xf numFmtId="0" fontId="3" fillId="34" borderId="47" xfId="0" applyFont="1" applyFill="1" applyBorder="1"/>
    <xf numFmtId="166" fontId="11" fillId="34" borderId="11" xfId="0" applyNumberFormat="1" applyFont="1" applyFill="1" applyBorder="1"/>
    <xf numFmtId="166" fontId="11" fillId="34" borderId="26" xfId="0" applyNumberFormat="1" applyFont="1" applyFill="1" applyBorder="1"/>
    <xf numFmtId="168" fontId="35" fillId="34" borderId="77" xfId="0" applyNumberFormat="1" applyFont="1" applyFill="1" applyBorder="1" applyAlignment="1">
      <alignment horizontal="right"/>
    </xf>
    <xf numFmtId="0" fontId="2" fillId="34" borderId="47" xfId="0" applyFont="1" applyFill="1" applyBorder="1"/>
    <xf numFmtId="0" fontId="11" fillId="34" borderId="11" xfId="0" applyFont="1" applyFill="1" applyBorder="1" applyAlignment="1">
      <alignment vertical="center"/>
    </xf>
    <xf numFmtId="169" fontId="11" fillId="34" borderId="11" xfId="0" applyNumberFormat="1" applyFont="1" applyFill="1" applyBorder="1" applyAlignment="1">
      <alignment horizontal="right" vertical="center"/>
    </xf>
    <xf numFmtId="0" fontId="35" fillId="34" borderId="125" xfId="0" applyFont="1" applyFill="1" applyBorder="1" applyAlignment="1">
      <alignment horizontal="right" vertical="center"/>
    </xf>
    <xf numFmtId="0" fontId="64" fillId="0" borderId="0" xfId="0" applyFont="1" applyBorder="1" applyAlignment="1">
      <alignment vertical="center" wrapText="1"/>
    </xf>
    <xf numFmtId="168" fontId="26" fillId="34" borderId="11" xfId="0" applyNumberFormat="1" applyFont="1" applyFill="1" applyBorder="1" applyAlignment="1">
      <alignment vertical="center"/>
    </xf>
    <xf numFmtId="0" fontId="3" fillId="34" borderId="46" xfId="0" applyFont="1" applyFill="1" applyBorder="1"/>
    <xf numFmtId="166" fontId="3" fillId="34" borderId="11" xfId="0" applyNumberFormat="1" applyFont="1" applyFill="1" applyBorder="1"/>
    <xf numFmtId="0" fontId="26" fillId="34" borderId="77" xfId="0" applyFont="1" applyFill="1" applyBorder="1" applyAlignment="1">
      <alignment horizontal="right"/>
    </xf>
    <xf numFmtId="0" fontId="78" fillId="0" borderId="0" xfId="0" quotePrefix="1" applyFont="1" applyBorder="1" applyAlignment="1">
      <alignment vertical="center"/>
    </xf>
    <xf numFmtId="173" fontId="11" fillId="0" borderId="40" xfId="0" applyNumberFormat="1" applyFont="1" applyFill="1" applyBorder="1"/>
    <xf numFmtId="0" fontId="11" fillId="34" borderId="30" xfId="0" applyFont="1" applyFill="1" applyBorder="1"/>
    <xf numFmtId="168" fontId="11" fillId="34" borderId="0" xfId="0" applyNumberFormat="1" applyFont="1" applyFill="1" applyBorder="1"/>
    <xf numFmtId="173" fontId="11" fillId="34" borderId="40" xfId="0" applyNumberFormat="1" applyFont="1" applyFill="1" applyBorder="1"/>
    <xf numFmtId="172" fontId="11" fillId="34" borderId="0" xfId="0" applyNumberFormat="1" applyFont="1" applyFill="1" applyBorder="1" applyAlignment="1">
      <alignment horizontal="right"/>
    </xf>
    <xf numFmtId="0" fontId="3" fillId="34" borderId="31" xfId="0" applyFont="1" applyFill="1" applyBorder="1"/>
    <xf numFmtId="168" fontId="3" fillId="34" borderId="11" xfId="0" applyNumberFormat="1" applyFont="1" applyFill="1" applyBorder="1"/>
    <xf numFmtId="173" fontId="3" fillId="34" borderId="76" xfId="0" applyNumberFormat="1" applyFont="1" applyFill="1" applyBorder="1"/>
    <xf numFmtId="0" fontId="31" fillId="0" borderId="1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/>
    </xf>
    <xf numFmtId="0" fontId="81" fillId="33" borderId="11" xfId="0" applyFont="1" applyFill="1" applyBorder="1"/>
    <xf numFmtId="0" fontId="82" fillId="33" borderId="11" xfId="0" applyFont="1" applyFill="1" applyBorder="1" applyAlignment="1">
      <alignment horizontal="center" vertical="center" wrapText="1"/>
    </xf>
    <xf numFmtId="0" fontId="83" fillId="33" borderId="11" xfId="0" applyFont="1" applyFill="1" applyBorder="1" applyAlignment="1">
      <alignment horizontal="right"/>
    </xf>
    <xf numFmtId="0" fontId="81" fillId="33" borderId="38" xfId="0" applyFont="1" applyFill="1" applyBorder="1"/>
    <xf numFmtId="0" fontId="82" fillId="33" borderId="38" xfId="0" applyFont="1" applyFill="1" applyBorder="1" applyAlignment="1">
      <alignment horizontal="center" vertical="center"/>
    </xf>
    <xf numFmtId="0" fontId="83" fillId="33" borderId="38" xfId="0" applyFont="1" applyFill="1" applyBorder="1" applyAlignment="1">
      <alignment horizontal="right"/>
    </xf>
    <xf numFmtId="0" fontId="0" fillId="0" borderId="126" xfId="0" applyBorder="1"/>
    <xf numFmtId="0" fontId="72" fillId="0" borderId="0" xfId="0" quotePrefix="1" applyFont="1" applyFill="1" applyBorder="1" applyAlignment="1">
      <alignment horizontal="left" vertical="center" wrapText="1"/>
    </xf>
    <xf numFmtId="166" fontId="11" fillId="34" borderId="43" xfId="0" applyNumberFormat="1" applyFont="1" applyFill="1" applyBorder="1"/>
    <xf numFmtId="166" fontId="11" fillId="34" borderId="72" xfId="0" applyNumberFormat="1" applyFont="1" applyFill="1" applyBorder="1" applyAlignment="1">
      <alignment horizontal="right"/>
    </xf>
    <xf numFmtId="166" fontId="11" fillId="34" borderId="40" xfId="0" applyNumberFormat="1" applyFont="1" applyFill="1" applyBorder="1"/>
    <xf numFmtId="166" fontId="11" fillId="34" borderId="41" xfId="0" applyNumberFormat="1" applyFont="1" applyFill="1" applyBorder="1" applyAlignment="1">
      <alignment horizontal="right"/>
    </xf>
    <xf numFmtId="166" fontId="3" fillId="34" borderId="76" xfId="0" applyNumberFormat="1" applyFont="1" applyFill="1" applyBorder="1"/>
    <xf numFmtId="166" fontId="3" fillId="34" borderId="84" xfId="0" applyNumberFormat="1" applyFont="1" applyFill="1" applyBorder="1" applyAlignment="1">
      <alignment horizontal="right"/>
    </xf>
    <xf numFmtId="0" fontId="0" fillId="0" borderId="30" xfId="0" applyBorder="1"/>
    <xf numFmtId="0" fontId="81" fillId="33" borderId="0" xfId="0" applyFont="1" applyFill="1" applyBorder="1"/>
    <xf numFmtId="0" fontId="129" fillId="33" borderId="11" xfId="0" applyFont="1" applyFill="1" applyBorder="1" applyAlignment="1">
      <alignment horizontal="center" vertical="center" wrapText="1"/>
    </xf>
    <xf numFmtId="0" fontId="83" fillId="33" borderId="0" xfId="0" applyFont="1" applyFill="1" applyBorder="1"/>
    <xf numFmtId="168" fontId="130" fillId="69" borderId="11" xfId="0" applyNumberFormat="1" applyFont="1" applyFill="1" applyBorder="1"/>
    <xf numFmtId="0" fontId="0" fillId="0" borderId="29" xfId="0" applyBorder="1"/>
    <xf numFmtId="0" fontId="0" fillId="0" borderId="29" xfId="0" applyFill="1" applyBorder="1"/>
    <xf numFmtId="0" fontId="61" fillId="0" borderId="30" xfId="0" applyFont="1" applyBorder="1" applyAlignment="1">
      <alignment horizontal="right" vertical="center"/>
    </xf>
    <xf numFmtId="0" fontId="81" fillId="33" borderId="104" xfId="0" applyFont="1" applyFill="1" applyBorder="1"/>
    <xf numFmtId="0" fontId="81" fillId="33" borderId="127" xfId="0" applyFont="1" applyFill="1" applyBorder="1"/>
    <xf numFmtId="0" fontId="129" fillId="33" borderId="127" xfId="0" applyFont="1" applyFill="1" applyBorder="1" applyAlignment="1">
      <alignment horizontal="center" vertical="center" wrapText="1"/>
    </xf>
    <xf numFmtId="0" fontId="82" fillId="33" borderId="0" xfId="0" applyFont="1" applyFill="1" applyBorder="1"/>
    <xf numFmtId="0" fontId="2" fillId="34" borderId="83" xfId="0" applyFont="1" applyFill="1" applyBorder="1"/>
    <xf numFmtId="3" fontId="0" fillId="34" borderId="25" xfId="0" applyNumberFormat="1" applyFont="1" applyFill="1" applyBorder="1"/>
    <xf numFmtId="166" fontId="0" fillId="34" borderId="41" xfId="0" applyNumberFormat="1" applyFont="1" applyFill="1" applyBorder="1"/>
    <xf numFmtId="166" fontId="0" fillId="34" borderId="0" xfId="0" applyNumberFormat="1" applyFont="1" applyFill="1" applyBorder="1"/>
    <xf numFmtId="166" fontId="0" fillId="34" borderId="40" xfId="0" applyNumberFormat="1" applyFont="1" applyFill="1" applyBorder="1"/>
    <xf numFmtId="3" fontId="2" fillId="34" borderId="0" xfId="0" applyNumberFormat="1" applyFont="1" applyFill="1" applyBorder="1"/>
    <xf numFmtId="3" fontId="35" fillId="34" borderId="73" xfId="0" applyNumberFormat="1" applyFont="1" applyFill="1" applyBorder="1" applyAlignment="1">
      <alignment horizontal="right"/>
    </xf>
    <xf numFmtId="3" fontId="2" fillId="34" borderId="47" xfId="0" applyNumberFormat="1" applyFont="1" applyFill="1" applyBorder="1"/>
    <xf numFmtId="168" fontId="11" fillId="34" borderId="47" xfId="0" applyNumberFormat="1" applyFont="1" applyFill="1" applyBorder="1"/>
    <xf numFmtId="3" fontId="73" fillId="34" borderId="0" xfId="0" applyNumberFormat="1" applyFont="1" applyFill="1" applyBorder="1"/>
    <xf numFmtId="168" fontId="11" fillId="34" borderId="40" xfId="0" applyNumberFormat="1" applyFont="1" applyFill="1" applyBorder="1"/>
    <xf numFmtId="0" fontId="35" fillId="34" borderId="41" xfId="0" applyFont="1" applyFill="1" applyBorder="1" applyAlignment="1">
      <alignment horizontal="right"/>
    </xf>
    <xf numFmtId="1" fontId="73" fillId="34" borderId="49" xfId="0" applyNumberFormat="1" applyFont="1" applyFill="1" applyBorder="1"/>
    <xf numFmtId="1" fontId="73" fillId="34" borderId="0" xfId="0" applyNumberFormat="1" applyFont="1" applyFill="1" applyBorder="1"/>
    <xf numFmtId="0" fontId="35" fillId="34" borderId="49" xfId="0" applyFont="1" applyFill="1" applyBorder="1" applyAlignment="1">
      <alignment horizontal="right"/>
    </xf>
    <xf numFmtId="0" fontId="2" fillId="34" borderId="29" xfId="0" applyFont="1" applyFill="1" applyBorder="1"/>
    <xf numFmtId="3" fontId="0" fillId="34" borderId="27" xfId="0" applyNumberFormat="1" applyFont="1" applyFill="1" applyBorder="1"/>
    <xf numFmtId="0" fontId="11" fillId="34" borderId="40" xfId="0" applyFont="1" applyFill="1" applyBorder="1"/>
    <xf numFmtId="0" fontId="11" fillId="34" borderId="29" xfId="0" applyFont="1" applyFill="1" applyBorder="1"/>
    <xf numFmtId="3" fontId="0" fillId="34" borderId="0" xfId="0" applyNumberFormat="1" applyFont="1" applyFill="1" applyBorder="1"/>
    <xf numFmtId="0" fontId="35" fillId="34" borderId="78" xfId="0" applyFont="1" applyFill="1" applyBorder="1" applyAlignment="1">
      <alignment horizontal="right"/>
    </xf>
    <xf numFmtId="0" fontId="11" fillId="34" borderId="97" xfId="0" applyFont="1" applyFill="1" applyBorder="1"/>
    <xf numFmtId="3" fontId="2" fillId="34" borderId="124" xfId="0" applyNumberFormat="1" applyFont="1" applyFill="1" applyBorder="1"/>
    <xf numFmtId="168" fontId="11" fillId="34" borderId="124" xfId="0" applyNumberFormat="1" applyFont="1" applyFill="1" applyBorder="1"/>
    <xf numFmtId="168" fontId="11" fillId="34" borderId="97" xfId="0" applyNumberFormat="1" applyFont="1" applyFill="1" applyBorder="1"/>
    <xf numFmtId="0" fontId="35" fillId="34" borderId="99" xfId="0" applyFont="1" applyFill="1" applyBorder="1" applyAlignment="1">
      <alignment horizontal="right"/>
    </xf>
    <xf numFmtId="0" fontId="26" fillId="34" borderId="70" xfId="0" applyFont="1" applyFill="1" applyBorder="1" applyAlignment="1">
      <alignment horizontal="right"/>
    </xf>
    <xf numFmtId="0" fontId="3" fillId="34" borderId="53" xfId="0" applyFont="1" applyFill="1" applyBorder="1"/>
    <xf numFmtId="173" fontId="3" fillId="34" borderId="49" xfId="0" applyNumberFormat="1" applyFont="1" applyFill="1" applyBorder="1" applyAlignment="1">
      <alignment horizontal="right"/>
    </xf>
    <xf numFmtId="173" fontId="3" fillId="34" borderId="0" xfId="0" applyNumberFormat="1" applyFont="1" applyFill="1" applyBorder="1" applyAlignment="1">
      <alignment horizontal="right"/>
    </xf>
    <xf numFmtId="172" fontId="3" fillId="34" borderId="0" xfId="0" applyNumberFormat="1" applyFont="1" applyFill="1" applyBorder="1" applyAlignment="1">
      <alignment horizontal="right"/>
    </xf>
    <xf numFmtId="173" fontId="11" fillId="34" borderId="0" xfId="0" applyNumberFormat="1" applyFont="1" applyFill="1" applyBorder="1" applyAlignment="1">
      <alignment horizontal="center"/>
    </xf>
    <xf numFmtId="173" fontId="11" fillId="34" borderId="47" xfId="0" applyNumberFormat="1" applyFont="1" applyFill="1" applyBorder="1" applyAlignment="1">
      <alignment horizontal="center"/>
    </xf>
    <xf numFmtId="0" fontId="26" fillId="34" borderId="54" xfId="0" applyFont="1" applyFill="1" applyBorder="1" applyAlignment="1">
      <alignment horizontal="right"/>
    </xf>
    <xf numFmtId="0" fontId="79" fillId="0" borderId="0" xfId="0" quotePrefix="1" applyFont="1" applyBorder="1" applyAlignment="1">
      <alignment horizontal="right" vertical="center"/>
    </xf>
    <xf numFmtId="0" fontId="0" fillId="0" borderId="34" xfId="0" applyBorder="1"/>
    <xf numFmtId="0" fontId="83" fillId="33" borderId="128" xfId="0" applyFont="1" applyFill="1" applyBorder="1" applyAlignment="1">
      <alignment horizontal="right"/>
    </xf>
    <xf numFmtId="0" fontId="83" fillId="33" borderId="30" xfId="0" applyFont="1" applyFill="1" applyBorder="1" applyAlignment="1">
      <alignment horizontal="right"/>
    </xf>
    <xf numFmtId="0" fontId="83" fillId="33" borderId="129" xfId="0" applyFont="1" applyFill="1" applyBorder="1" applyAlignment="1">
      <alignment horizontal="right"/>
    </xf>
    <xf numFmtId="0" fontId="82" fillId="69" borderId="38" xfId="0" applyFont="1" applyFill="1" applyBorder="1" applyAlignment="1">
      <alignment horizontal="center"/>
    </xf>
    <xf numFmtId="0" fontId="82" fillId="69" borderId="38" xfId="0" applyFont="1" applyFill="1" applyBorder="1" applyAlignment="1">
      <alignment horizontal="center" vertical="center"/>
    </xf>
    <xf numFmtId="0" fontId="128" fillId="69" borderId="38" xfId="0" applyFont="1" applyFill="1" applyBorder="1" applyAlignment="1">
      <alignment horizontal="center"/>
    </xf>
    <xf numFmtId="168" fontId="129" fillId="69" borderId="11" xfId="0" applyNumberFormat="1" applyFont="1" applyFill="1" applyBorder="1"/>
    <xf numFmtId="0" fontId="0" fillId="31" borderId="100" xfId="0" applyFill="1" applyBorder="1"/>
    <xf numFmtId="3" fontId="71" fillId="31" borderId="41" xfId="0" applyNumberFormat="1" applyFont="1" applyFill="1" applyBorder="1"/>
    <xf numFmtId="0" fontId="0" fillId="31" borderId="34" xfId="0" applyFill="1" applyBorder="1"/>
    <xf numFmtId="0" fontId="0" fillId="31" borderId="23" xfId="0" applyFill="1" applyBorder="1" applyProtection="1"/>
    <xf numFmtId="0" fontId="0" fillId="31" borderId="0" xfId="0" applyFill="1" applyBorder="1" applyProtection="1"/>
    <xf numFmtId="0" fontId="11" fillId="70" borderId="133" xfId="0" applyFont="1" applyFill="1" applyBorder="1"/>
    <xf numFmtId="3" fontId="0" fillId="70" borderId="132" xfId="0" applyNumberFormat="1" applyFont="1" applyFill="1" applyBorder="1"/>
    <xf numFmtId="3" fontId="0" fillId="70" borderId="82" xfId="0" applyNumberFormat="1" applyFont="1" applyFill="1" applyBorder="1"/>
    <xf numFmtId="3" fontId="0" fillId="70" borderId="131" xfId="0" applyNumberFormat="1" applyFont="1" applyFill="1" applyBorder="1"/>
    <xf numFmtId="168" fontId="0" fillId="70" borderId="132" xfId="0" applyNumberFormat="1" applyFont="1" applyFill="1" applyBorder="1"/>
    <xf numFmtId="168" fontId="0" fillId="70" borderId="82" xfId="0" applyNumberFormat="1" applyFont="1" applyFill="1" applyBorder="1"/>
    <xf numFmtId="168" fontId="0" fillId="70" borderId="48" xfId="0" applyNumberFormat="1" applyFont="1" applyFill="1" applyBorder="1"/>
    <xf numFmtId="0" fontId="35" fillId="70" borderId="79" xfId="0" applyFont="1" applyFill="1" applyBorder="1" applyAlignment="1">
      <alignment horizontal="right"/>
    </xf>
    <xf numFmtId="0" fontId="11" fillId="70" borderId="134" xfId="0" applyFont="1" applyFill="1" applyBorder="1"/>
    <xf numFmtId="3" fontId="0" fillId="70" borderId="135" xfId="0" applyNumberFormat="1" applyFont="1" applyFill="1" applyBorder="1"/>
    <xf numFmtId="3" fontId="0" fillId="70" borderId="39" xfId="0" applyNumberFormat="1" applyFont="1" applyFill="1" applyBorder="1"/>
    <xf numFmtId="0" fontId="35" fillId="70" borderId="74" xfId="0" applyFont="1" applyFill="1" applyBorder="1" applyAlignment="1">
      <alignment horizontal="right"/>
    </xf>
    <xf numFmtId="3" fontId="0" fillId="70" borderId="32" xfId="0" applyNumberFormat="1" applyFont="1" applyFill="1" applyBorder="1"/>
    <xf numFmtId="168" fontId="0" fillId="70" borderId="71" xfId="0" applyNumberFormat="1" applyFont="1" applyFill="1" applyBorder="1"/>
    <xf numFmtId="168" fontId="0" fillId="70" borderId="39" xfId="0" applyNumberFormat="1" applyFont="1" applyFill="1" applyBorder="1"/>
    <xf numFmtId="168" fontId="0" fillId="70" borderId="50" xfId="0" applyNumberFormat="1" applyFont="1" applyFill="1" applyBorder="1"/>
    <xf numFmtId="168" fontId="0" fillId="70" borderId="40" xfId="0" applyNumberFormat="1" applyFont="1" applyFill="1" applyBorder="1"/>
    <xf numFmtId="3" fontId="2" fillId="70" borderId="137" xfId="0" applyNumberFormat="1" applyFont="1" applyFill="1" applyBorder="1"/>
    <xf numFmtId="3" fontId="2" fillId="70" borderId="32" xfId="0" applyNumberFormat="1" applyFont="1" applyFill="1" applyBorder="1"/>
    <xf numFmtId="3" fontId="2" fillId="70" borderId="138" xfId="0" applyNumberFormat="1" applyFont="1" applyFill="1" applyBorder="1"/>
    <xf numFmtId="3" fontId="2" fillId="70" borderId="82" xfId="0" applyNumberFormat="1" applyFont="1" applyFill="1" applyBorder="1"/>
    <xf numFmtId="168" fontId="0" fillId="70" borderId="43" xfId="0" applyNumberFormat="1" applyFont="1" applyFill="1" applyBorder="1"/>
    <xf numFmtId="3" fontId="0" fillId="31" borderId="139" xfId="0" applyNumberFormat="1" applyFont="1" applyFill="1" applyBorder="1"/>
    <xf numFmtId="3" fontId="0" fillId="31" borderId="106" xfId="0" applyNumberFormat="1" applyFont="1" applyFill="1" applyBorder="1"/>
    <xf numFmtId="3" fontId="0" fillId="31" borderId="140" xfId="0" applyNumberFormat="1" applyFont="1" applyFill="1" applyBorder="1"/>
    <xf numFmtId="3" fontId="0" fillId="31" borderId="107" xfId="0" applyNumberFormat="1" applyFont="1" applyFill="1" applyBorder="1"/>
    <xf numFmtId="3" fontId="0" fillId="31" borderId="141" xfId="0" applyNumberFormat="1" applyFont="1" applyFill="1" applyBorder="1"/>
    <xf numFmtId="3" fontId="0" fillId="31" borderId="142" xfId="0" applyNumberFormat="1" applyFont="1" applyFill="1" applyBorder="1"/>
    <xf numFmtId="0" fontId="3" fillId="34" borderId="40" xfId="0" applyFont="1" applyFill="1" applyBorder="1"/>
    <xf numFmtId="168" fontId="3" fillId="34" borderId="44" xfId="0" applyNumberFormat="1" applyFont="1" applyFill="1" applyBorder="1"/>
    <xf numFmtId="1" fontId="74" fillId="34" borderId="45" xfId="0" applyNumberFormat="1" applyFont="1" applyFill="1" applyBorder="1"/>
    <xf numFmtId="1" fontId="74" fillId="34" borderId="38" xfId="0" applyNumberFormat="1" applyFont="1" applyFill="1" applyBorder="1"/>
    <xf numFmtId="0" fontId="26" fillId="34" borderId="45" xfId="0" applyFont="1" applyFill="1" applyBorder="1" applyAlignment="1">
      <alignment horizontal="right"/>
    </xf>
    <xf numFmtId="0" fontId="11" fillId="34" borderId="42" xfId="0" applyFont="1" applyFill="1" applyBorder="1"/>
    <xf numFmtId="168" fontId="11" fillId="34" borderId="50" xfId="0" applyNumberFormat="1" applyFont="1" applyFill="1" applyBorder="1"/>
    <xf numFmtId="1" fontId="73" fillId="34" borderId="71" xfId="0" applyNumberFormat="1" applyFont="1" applyFill="1" applyBorder="1"/>
    <xf numFmtId="1" fontId="73" fillId="34" borderId="39" xfId="0" applyNumberFormat="1" applyFont="1" applyFill="1" applyBorder="1"/>
    <xf numFmtId="0" fontId="35" fillId="34" borderId="71" xfId="0" applyFont="1" applyFill="1" applyBorder="1" applyAlignment="1">
      <alignment horizontal="right"/>
    </xf>
    <xf numFmtId="0" fontId="78" fillId="0" borderId="124" xfId="0" quotePrefix="1" applyFont="1" applyBorder="1" applyAlignment="1">
      <alignment vertical="center" wrapText="1"/>
    </xf>
    <xf numFmtId="0" fontId="128" fillId="33" borderId="38" xfId="0" applyFont="1" applyFill="1" applyBorder="1" applyAlignment="1">
      <alignment horizontal="center" vertical="center"/>
    </xf>
    <xf numFmtId="0" fontId="129" fillId="33" borderId="0" xfId="0" applyFont="1" applyFill="1" applyBorder="1" applyAlignment="1">
      <alignment horizontal="center" vertical="justify" wrapText="1"/>
    </xf>
    <xf numFmtId="0" fontId="82" fillId="69" borderId="127" xfId="0" applyFont="1" applyFill="1" applyBorder="1" applyAlignment="1">
      <alignment horizontal="center" vertical="center"/>
    </xf>
    <xf numFmtId="0" fontId="128" fillId="69" borderId="127" xfId="0" applyFont="1" applyFill="1" applyBorder="1" applyAlignment="1">
      <alignment horizontal="right" vertical="center"/>
    </xf>
    <xf numFmtId="0" fontId="78" fillId="0" borderId="11" xfId="0" quotePrefix="1" applyFont="1" applyBorder="1" applyAlignment="1">
      <alignment horizontal="left" vertical="center" wrapText="1"/>
    </xf>
    <xf numFmtId="0" fontId="31" fillId="31" borderId="11" xfId="0" quotePrefix="1" applyFont="1" applyFill="1" applyBorder="1" applyAlignment="1">
      <alignment horizontal="left" vertical="center" wrapText="1"/>
    </xf>
    <xf numFmtId="0" fontId="0" fillId="31" borderId="11" xfId="0" applyFill="1" applyBorder="1"/>
    <xf numFmtId="0" fontId="61" fillId="31" borderId="11" xfId="0" applyFont="1" applyFill="1" applyBorder="1" applyAlignment="1">
      <alignment horizontal="right" vertical="center" wrapText="1"/>
    </xf>
    <xf numFmtId="0" fontId="79" fillId="0" borderId="143" xfId="0" applyFont="1" applyBorder="1" applyAlignment="1">
      <alignment vertical="center"/>
    </xf>
    <xf numFmtId="0" fontId="128" fillId="33" borderId="38" xfId="0" applyFont="1" applyFill="1" applyBorder="1" applyAlignment="1">
      <alignment horizontal="right" vertical="center"/>
    </xf>
    <xf numFmtId="0" fontId="11" fillId="34" borderId="53" xfId="0" applyFont="1" applyFill="1" applyBorder="1" applyAlignment="1">
      <alignment horizontal="left"/>
    </xf>
    <xf numFmtId="173" fontId="2" fillId="34" borderId="0" xfId="0" applyNumberFormat="1" applyFont="1" applyFill="1" applyBorder="1" applyAlignment="1">
      <alignment horizontal="right"/>
    </xf>
    <xf numFmtId="173" fontId="11" fillId="34" borderId="0" xfId="0" applyNumberFormat="1" applyFont="1" applyFill="1" applyBorder="1" applyAlignment="1">
      <alignment horizontal="right"/>
    </xf>
    <xf numFmtId="172" fontId="2" fillId="34" borderId="49" xfId="0" applyNumberFormat="1" applyFont="1" applyFill="1" applyBorder="1" applyAlignment="1">
      <alignment horizontal="right"/>
    </xf>
    <xf numFmtId="173" fontId="2" fillId="34" borderId="49" xfId="0" applyNumberFormat="1" applyFont="1" applyFill="1" applyBorder="1" applyAlignment="1">
      <alignment horizontal="right"/>
    </xf>
    <xf numFmtId="172" fontId="11" fillId="34" borderId="47" xfId="0" applyNumberFormat="1" applyFont="1" applyFill="1" applyBorder="1" applyAlignment="1">
      <alignment horizontal="right"/>
    </xf>
    <xf numFmtId="0" fontId="35" fillId="34" borderId="54" xfId="0" applyFont="1" applyFill="1" applyBorder="1" applyAlignment="1">
      <alignment horizontal="right"/>
    </xf>
    <xf numFmtId="172" fontId="2" fillId="34" borderId="65" xfId="0" applyNumberFormat="1" applyFont="1" applyFill="1" applyBorder="1" applyAlignment="1">
      <alignment horizontal="right"/>
    </xf>
    <xf numFmtId="173" fontId="2" fillId="34" borderId="65" xfId="0" applyNumberFormat="1" applyFont="1" applyFill="1" applyBorder="1" applyAlignment="1">
      <alignment horizontal="right"/>
    </xf>
    <xf numFmtId="172" fontId="3" fillId="34" borderId="49" xfId="0" applyNumberFormat="1" applyFont="1" applyFill="1" applyBorder="1" applyAlignment="1">
      <alignment horizontal="right"/>
    </xf>
    <xf numFmtId="172" fontId="3" fillId="34" borderId="47" xfId="0" applyNumberFormat="1" applyFont="1" applyFill="1" applyBorder="1" applyAlignment="1">
      <alignment horizontal="right"/>
    </xf>
    <xf numFmtId="0" fontId="3" fillId="34" borderId="66" xfId="0" applyFont="1" applyFill="1" applyBorder="1"/>
    <xf numFmtId="0" fontId="26" fillId="34" borderId="58" xfId="0" applyFont="1" applyFill="1" applyBorder="1" applyAlignment="1">
      <alignment horizontal="left" indent="2"/>
    </xf>
    <xf numFmtId="172" fontId="26" fillId="34" borderId="36" xfId="0" applyNumberFormat="1" applyFont="1" applyFill="1" applyBorder="1" applyAlignment="1">
      <alignment horizontal="center"/>
    </xf>
    <xf numFmtId="172" fontId="26" fillId="34" borderId="36" xfId="0" applyNumberFormat="1" applyFont="1" applyFill="1" applyBorder="1" applyAlignment="1">
      <alignment horizontal="right"/>
    </xf>
    <xf numFmtId="172" fontId="35" fillId="34" borderId="67" xfId="0" applyNumberFormat="1" applyFont="1" applyFill="1" applyBorder="1" applyAlignment="1">
      <alignment horizontal="center"/>
    </xf>
    <xf numFmtId="3" fontId="35" fillId="34" borderId="36" xfId="0" applyNumberFormat="1" applyFont="1" applyFill="1" applyBorder="1" applyAlignment="1">
      <alignment horizontal="center"/>
    </xf>
    <xf numFmtId="172" fontId="35" fillId="34" borderId="36" xfId="0" applyNumberFormat="1" applyFont="1" applyFill="1" applyBorder="1" applyAlignment="1">
      <alignment horizontal="center"/>
    </xf>
    <xf numFmtId="172" fontId="35" fillId="34" borderId="55" xfId="0" applyNumberFormat="1" applyFont="1" applyFill="1" applyBorder="1" applyAlignment="1">
      <alignment horizontal="center"/>
    </xf>
    <xf numFmtId="0" fontId="2" fillId="34" borderId="68" xfId="0" applyFont="1" applyFill="1" applyBorder="1" applyAlignment="1"/>
    <xf numFmtId="173" fontId="2" fillId="34" borderId="33" xfId="0" applyNumberFormat="1" applyFont="1" applyFill="1" applyBorder="1" applyAlignment="1">
      <alignment horizontal="right"/>
    </xf>
    <xf numFmtId="173" fontId="11" fillId="34" borderId="33" xfId="0" applyNumberFormat="1" applyFont="1" applyFill="1" applyBorder="1" applyAlignment="1">
      <alignment horizontal="right"/>
    </xf>
    <xf numFmtId="172" fontId="11" fillId="34" borderId="33" xfId="0" applyNumberFormat="1" applyFont="1" applyFill="1" applyBorder="1" applyAlignment="1">
      <alignment horizontal="right"/>
    </xf>
    <xf numFmtId="172" fontId="11" fillId="34" borderId="68" xfId="0" applyNumberFormat="1" applyFont="1" applyFill="1" applyBorder="1" applyAlignment="1">
      <alignment horizontal="right"/>
    </xf>
    <xf numFmtId="0" fontId="35" fillId="34" borderId="136" xfId="0" applyFont="1" applyFill="1" applyBorder="1" applyAlignment="1">
      <alignment horizontal="right"/>
    </xf>
    <xf numFmtId="0" fontId="0" fillId="0" borderId="34" xfId="0" applyFill="1" applyBorder="1"/>
    <xf numFmtId="0" fontId="0" fillId="0" borderId="126" xfId="0" applyFill="1" applyBorder="1"/>
    <xf numFmtId="0" fontId="0" fillId="0" borderId="83" xfId="0" applyBorder="1"/>
    <xf numFmtId="0" fontId="11" fillId="34" borderId="145" xfId="0" applyFont="1" applyFill="1" applyBorder="1" applyAlignment="1"/>
    <xf numFmtId="173" fontId="2" fillId="34" borderId="147" xfId="0" applyNumberFormat="1" applyFont="1" applyFill="1" applyBorder="1"/>
    <xf numFmtId="173" fontId="0" fillId="34" borderId="147" xfId="0" applyNumberFormat="1" applyFont="1" applyFill="1" applyBorder="1"/>
    <xf numFmtId="172" fontId="2" fillId="34" borderId="146" xfId="0" applyNumberFormat="1" applyFont="1" applyFill="1" applyBorder="1" applyAlignment="1">
      <alignment horizontal="right"/>
    </xf>
    <xf numFmtId="172" fontId="0" fillId="34" borderId="147" xfId="0" applyNumberFormat="1" applyFont="1" applyFill="1" applyBorder="1"/>
    <xf numFmtId="172" fontId="0" fillId="34" borderId="143" xfId="0" applyNumberFormat="1" applyFill="1" applyBorder="1"/>
    <xf numFmtId="172" fontId="0" fillId="34" borderId="145" xfId="0" applyNumberFormat="1" applyFill="1" applyBorder="1" applyAlignment="1">
      <alignment horizontal="right"/>
    </xf>
    <xf numFmtId="0" fontId="35" fillId="34" borderId="148" xfId="0" applyFont="1" applyFill="1" applyBorder="1" applyAlignment="1">
      <alignment horizontal="right"/>
    </xf>
    <xf numFmtId="0" fontId="3" fillId="34" borderId="149" xfId="0" applyFont="1" applyFill="1" applyBorder="1" applyAlignment="1">
      <alignment horizontal="left"/>
    </xf>
    <xf numFmtId="173" fontId="3" fillId="34" borderId="124" xfId="0" applyNumberFormat="1" applyFont="1" applyFill="1" applyBorder="1" applyAlignment="1">
      <alignment horizontal="right"/>
    </xf>
    <xf numFmtId="173" fontId="74" fillId="34" borderId="124" xfId="0" applyNumberFormat="1" applyFont="1" applyFill="1" applyBorder="1" applyAlignment="1">
      <alignment horizontal="right"/>
    </xf>
    <xf numFmtId="172" fontId="3" fillId="34" borderId="150" xfId="0" applyNumberFormat="1" applyFont="1" applyFill="1" applyBorder="1" applyAlignment="1">
      <alignment horizontal="right"/>
    </xf>
    <xf numFmtId="172" fontId="3" fillId="34" borderId="124" xfId="0" applyNumberFormat="1" applyFont="1" applyFill="1" applyBorder="1" applyAlignment="1">
      <alignment horizontal="right"/>
    </xf>
    <xf numFmtId="172" fontId="3" fillId="34" borderId="149" xfId="0" applyNumberFormat="1" applyFont="1" applyFill="1" applyBorder="1" applyAlignment="1">
      <alignment horizontal="right"/>
    </xf>
    <xf numFmtId="0" fontId="26" fillId="34" borderId="150" xfId="0" applyFont="1" applyFill="1" applyBorder="1" applyAlignment="1">
      <alignment horizontal="right"/>
    </xf>
    <xf numFmtId="0" fontId="11" fillId="34" borderId="151" xfId="0" applyFont="1" applyFill="1" applyBorder="1"/>
    <xf numFmtId="3" fontId="2" fillId="34" borderId="143" xfId="0" applyNumberFormat="1" applyFont="1" applyFill="1" applyBorder="1"/>
    <xf numFmtId="3" fontId="73" fillId="34" borderId="143" xfId="0" applyNumberFormat="1" applyFont="1" applyFill="1" applyBorder="1"/>
    <xf numFmtId="166" fontId="0" fillId="34" borderId="153" xfId="0" applyNumberFormat="1" applyFont="1" applyFill="1" applyBorder="1"/>
    <xf numFmtId="166" fontId="0" fillId="34" borderId="143" xfId="0" applyNumberFormat="1" applyFont="1" applyFill="1" applyBorder="1"/>
    <xf numFmtId="166" fontId="0" fillId="34" borderId="152" xfId="0" applyNumberFormat="1" applyFont="1" applyFill="1" applyBorder="1"/>
    <xf numFmtId="3" fontId="35" fillId="34" borderId="154" xfId="0" applyNumberFormat="1" applyFont="1" applyFill="1" applyBorder="1" applyAlignment="1">
      <alignment horizontal="right"/>
    </xf>
    <xf numFmtId="0" fontId="11" fillId="34" borderId="155" xfId="0" applyFont="1" applyFill="1" applyBorder="1"/>
    <xf numFmtId="3" fontId="2" fillId="34" borderId="156" xfId="0" applyNumberFormat="1" applyFont="1" applyFill="1" applyBorder="1"/>
    <xf numFmtId="3" fontId="0" fillId="34" borderId="156" xfId="0" applyNumberFormat="1" applyFont="1" applyFill="1" applyBorder="1"/>
    <xf numFmtId="166" fontId="0" fillId="34" borderId="158" xfId="0" applyNumberFormat="1" applyFont="1" applyFill="1" applyBorder="1"/>
    <xf numFmtId="166" fontId="0" fillId="34" borderId="156" xfId="0" applyNumberFormat="1" applyFont="1" applyFill="1" applyBorder="1"/>
    <xf numFmtId="166" fontId="0" fillId="34" borderId="157" xfId="0" applyNumberFormat="1" applyFont="1" applyFill="1" applyBorder="1"/>
    <xf numFmtId="0" fontId="35" fillId="34" borderId="159" xfId="0" applyFont="1" applyFill="1" applyBorder="1" applyAlignment="1">
      <alignment horizontal="right"/>
    </xf>
    <xf numFmtId="0" fontId="3" fillId="34" borderId="155" xfId="0" applyFont="1" applyFill="1" applyBorder="1"/>
    <xf numFmtId="3" fontId="3" fillId="34" borderId="156" xfId="0" applyNumberFormat="1" applyFont="1" applyFill="1" applyBorder="1"/>
    <xf numFmtId="3" fontId="3" fillId="34" borderId="157" xfId="0" applyNumberFormat="1" applyFont="1" applyFill="1" applyBorder="1"/>
    <xf numFmtId="166" fontId="3" fillId="34" borderId="158" xfId="0" applyNumberFormat="1" applyFont="1" applyFill="1" applyBorder="1"/>
    <xf numFmtId="166" fontId="3" fillId="34" borderId="156" xfId="0" applyNumberFormat="1" applyFont="1" applyFill="1" applyBorder="1"/>
    <xf numFmtId="166" fontId="3" fillId="34" borderId="157" xfId="0" applyNumberFormat="1" applyFont="1" applyFill="1" applyBorder="1"/>
    <xf numFmtId="0" fontId="26" fillId="34" borderId="159" xfId="0" applyFont="1" applyFill="1" applyBorder="1" applyAlignment="1">
      <alignment horizontal="right"/>
    </xf>
    <xf numFmtId="0" fontId="11" fillId="34" borderId="160" xfId="0" applyFont="1" applyFill="1" applyBorder="1"/>
    <xf numFmtId="3" fontId="0" fillId="34" borderId="124" xfId="0" applyNumberFormat="1" applyFont="1" applyFill="1" applyBorder="1"/>
    <xf numFmtId="166" fontId="0" fillId="34" borderId="99" xfId="0" applyNumberFormat="1" applyFont="1" applyFill="1" applyBorder="1"/>
    <xf numFmtId="166" fontId="0" fillId="34" borderId="124" xfId="0" applyNumberFormat="1" applyFont="1" applyFill="1" applyBorder="1"/>
    <xf numFmtId="166" fontId="0" fillId="34" borderId="97" xfId="0" applyNumberFormat="1" applyFont="1" applyFill="1" applyBorder="1"/>
    <xf numFmtId="0" fontId="35" fillId="34" borderId="161" xfId="0" applyFont="1" applyFill="1" applyBorder="1" applyAlignment="1">
      <alignment horizontal="right"/>
    </xf>
    <xf numFmtId="0" fontId="3" fillId="34" borderId="151" xfId="0" applyFont="1" applyFill="1" applyBorder="1"/>
    <xf numFmtId="3" fontId="3" fillId="34" borderId="143" xfId="0" applyNumberFormat="1" applyFont="1" applyFill="1" applyBorder="1"/>
    <xf numFmtId="3" fontId="3" fillId="34" borderId="152" xfId="0" applyNumberFormat="1" applyFont="1" applyFill="1" applyBorder="1"/>
    <xf numFmtId="166" fontId="3" fillId="34" borderId="153" xfId="0" applyNumberFormat="1" applyFont="1" applyFill="1" applyBorder="1"/>
    <xf numFmtId="166" fontId="3" fillId="34" borderId="143" xfId="0" applyNumberFormat="1" applyFont="1" applyFill="1" applyBorder="1"/>
    <xf numFmtId="166" fontId="3" fillId="34" borderId="152" xfId="0" applyNumberFormat="1" applyFont="1" applyFill="1" applyBorder="1"/>
    <xf numFmtId="3" fontId="26" fillId="34" borderId="154" xfId="0" applyNumberFormat="1" applyFont="1" applyFill="1" applyBorder="1" applyAlignment="1">
      <alignment horizontal="right"/>
    </xf>
    <xf numFmtId="0" fontId="3" fillId="34" borderId="155" xfId="0" applyFont="1" applyFill="1" applyBorder="1" applyAlignment="1">
      <alignment vertical="center"/>
    </xf>
    <xf numFmtId="3" fontId="3" fillId="34" borderId="156" xfId="0" applyNumberFormat="1" applyFont="1" applyFill="1" applyBorder="1" applyAlignment="1">
      <alignment vertical="center"/>
    </xf>
    <xf numFmtId="3" fontId="3" fillId="34" borderId="157" xfId="0" applyNumberFormat="1" applyFont="1" applyFill="1" applyBorder="1" applyAlignment="1">
      <alignment vertical="center"/>
    </xf>
    <xf numFmtId="3" fontId="11" fillId="34" borderId="158" xfId="0" applyNumberFormat="1" applyFont="1" applyFill="1" applyBorder="1" applyAlignment="1">
      <alignment horizontal="center" vertical="center"/>
    </xf>
    <xf numFmtId="3" fontId="11" fillId="34" borderId="156" xfId="0" applyNumberFormat="1" applyFont="1" applyFill="1" applyBorder="1" applyAlignment="1">
      <alignment horizontal="center" vertical="center"/>
    </xf>
    <xf numFmtId="3" fontId="11" fillId="34" borderId="157" xfId="0" applyNumberFormat="1" applyFont="1" applyFill="1" applyBorder="1" applyAlignment="1">
      <alignment horizontal="center" vertical="center"/>
    </xf>
    <xf numFmtId="0" fontId="26" fillId="34" borderId="159" xfId="0" applyFont="1" applyFill="1" applyBorder="1" applyAlignment="1">
      <alignment horizontal="right" vertical="center"/>
    </xf>
    <xf numFmtId="0" fontId="26" fillId="34" borderId="162" xfId="0" applyFont="1" applyFill="1" applyBorder="1" applyAlignment="1">
      <alignment horizontal="left"/>
    </xf>
    <xf numFmtId="166" fontId="26" fillId="34" borderId="163" xfId="0" applyNumberFormat="1" applyFont="1" applyFill="1" applyBorder="1"/>
    <xf numFmtId="166" fontId="26" fillId="34" borderId="164" xfId="0" applyNumberFormat="1" applyFont="1" applyFill="1" applyBorder="1"/>
    <xf numFmtId="166" fontId="35" fillId="34" borderId="165" xfId="0" applyNumberFormat="1" applyFont="1" applyFill="1" applyBorder="1" applyAlignment="1">
      <alignment horizontal="center"/>
    </xf>
    <xf numFmtId="166" fontId="35" fillId="34" borderId="163" xfId="0" applyNumberFormat="1" applyFont="1" applyFill="1" applyBorder="1" applyAlignment="1">
      <alignment horizontal="center"/>
    </xf>
    <xf numFmtId="166" fontId="35" fillId="34" borderId="164" xfId="0" applyNumberFormat="1" applyFont="1" applyFill="1" applyBorder="1" applyAlignment="1">
      <alignment horizontal="center"/>
    </xf>
    <xf numFmtId="166" fontId="65" fillId="34" borderId="165" xfId="0" applyNumberFormat="1" applyFont="1" applyFill="1" applyBorder="1" applyAlignment="1">
      <alignment horizontal="center"/>
    </xf>
    <xf numFmtId="166" fontId="65" fillId="34" borderId="163" xfId="0" applyNumberFormat="1" applyFont="1" applyFill="1" applyBorder="1" applyAlignment="1">
      <alignment horizontal="center"/>
    </xf>
    <xf numFmtId="0" fontId="26" fillId="34" borderId="166" xfId="0" applyFont="1" applyFill="1" applyBorder="1" applyAlignment="1">
      <alignment horizontal="right"/>
    </xf>
    <xf numFmtId="0" fontId="11" fillId="34" borderId="167" xfId="0" applyFont="1" applyFill="1" applyBorder="1" applyAlignment="1">
      <alignment vertical="center"/>
    </xf>
    <xf numFmtId="3" fontId="11" fillId="34" borderId="168" xfId="0" applyNumberFormat="1" applyFont="1" applyFill="1" applyBorder="1" applyAlignment="1">
      <alignment vertical="center"/>
    </xf>
    <xf numFmtId="0" fontId="35" fillId="34" borderId="169" xfId="0" applyFont="1" applyFill="1" applyBorder="1" applyAlignment="1">
      <alignment horizontal="right" vertical="center"/>
    </xf>
    <xf numFmtId="0" fontId="3" fillId="34" borderId="170" xfId="0" applyFont="1" applyFill="1" applyBorder="1" applyAlignment="1">
      <alignment vertical="center"/>
    </xf>
    <xf numFmtId="3" fontId="3" fillId="34" borderId="171" xfId="0" applyNumberFormat="1" applyFont="1" applyFill="1" applyBorder="1" applyAlignment="1">
      <alignment vertical="center"/>
    </xf>
    <xf numFmtId="0" fontId="26" fillId="34" borderId="172" xfId="0" applyFont="1" applyFill="1" applyBorder="1" applyAlignment="1">
      <alignment horizontal="right" vertical="center"/>
    </xf>
    <xf numFmtId="168" fontId="26" fillId="34" borderId="174" xfId="0" applyNumberFormat="1" applyFont="1" applyFill="1" applyBorder="1" applyAlignment="1">
      <alignment vertical="center"/>
    </xf>
    <xf numFmtId="0" fontId="11" fillId="34" borderId="176" xfId="0" applyFont="1" applyFill="1" applyBorder="1"/>
    <xf numFmtId="166" fontId="11" fillId="34" borderId="143" xfId="0" applyNumberFormat="1" applyFont="1" applyFill="1" applyBorder="1"/>
    <xf numFmtId="0" fontId="35" fillId="34" borderId="154" xfId="0" applyFont="1" applyFill="1" applyBorder="1" applyAlignment="1">
      <alignment horizontal="right"/>
    </xf>
    <xf numFmtId="166" fontId="11" fillId="34" borderId="156" xfId="0" applyNumberFormat="1" applyFont="1" applyFill="1" applyBorder="1"/>
    <xf numFmtId="0" fontId="3" fillId="34" borderId="149" xfId="0" applyFont="1" applyFill="1" applyBorder="1"/>
    <xf numFmtId="166" fontId="3" fillId="34" borderId="124" xfId="0" applyNumberFormat="1" applyFont="1" applyFill="1" applyBorder="1"/>
    <xf numFmtId="0" fontId="26" fillId="34" borderId="178" xfId="0" applyFont="1" applyFill="1" applyBorder="1" applyAlignment="1">
      <alignment horizontal="right"/>
    </xf>
    <xf numFmtId="0" fontId="3" fillId="34" borderId="177" xfId="0" applyFont="1" applyFill="1" applyBorder="1"/>
    <xf numFmtId="0" fontId="11" fillId="70" borderId="179" xfId="0" applyFont="1" applyFill="1" applyBorder="1"/>
    <xf numFmtId="3" fontId="0" fillId="70" borderId="180" xfId="0" applyNumberFormat="1" applyFont="1" applyFill="1" applyBorder="1"/>
    <xf numFmtId="3" fontId="0" fillId="70" borderId="147" xfId="0" applyNumberFormat="1" applyFont="1" applyFill="1" applyBorder="1"/>
    <xf numFmtId="168" fontId="0" fillId="70" borderId="181" xfId="0" applyNumberFormat="1" applyFont="1" applyFill="1" applyBorder="1"/>
    <xf numFmtId="168" fontId="0" fillId="70" borderId="143" xfId="0" applyNumberFormat="1" applyFont="1" applyFill="1" applyBorder="1"/>
    <xf numFmtId="168" fontId="0" fillId="70" borderId="176" xfId="0" applyNumberFormat="1" applyFont="1" applyFill="1" applyBorder="1"/>
    <xf numFmtId="3" fontId="73" fillId="70" borderId="148" xfId="0" applyNumberFormat="1" applyFont="1" applyFill="1" applyBorder="1"/>
    <xf numFmtId="3" fontId="73" fillId="70" borderId="147" xfId="0" applyNumberFormat="1" applyFont="1" applyFill="1" applyBorder="1"/>
    <xf numFmtId="168" fontId="0" fillId="70" borderId="152" xfId="0" applyNumberFormat="1" applyFont="1" applyFill="1" applyBorder="1"/>
    <xf numFmtId="0" fontId="35" fillId="70" borderId="182" xfId="0" applyFont="1" applyFill="1" applyBorder="1" applyAlignment="1">
      <alignment horizontal="right"/>
    </xf>
    <xf numFmtId="0" fontId="11" fillId="70" borderId="183" xfId="0" applyFont="1" applyFill="1" applyBorder="1" applyAlignment="1">
      <alignment horizontal="left"/>
    </xf>
    <xf numFmtId="3" fontId="0" fillId="70" borderId="184" xfId="0" applyNumberFormat="1" applyFont="1" applyFill="1" applyBorder="1"/>
    <xf numFmtId="3" fontId="0" fillId="70" borderId="185" xfId="0" applyNumberFormat="1" applyFont="1" applyFill="1" applyBorder="1"/>
    <xf numFmtId="168" fontId="0" fillId="70" borderId="186" xfId="0" applyNumberFormat="1" applyFont="1" applyFill="1" applyBorder="1"/>
    <xf numFmtId="168" fontId="0" fillId="70" borderId="185" xfId="0" applyNumberFormat="1" applyFont="1" applyFill="1" applyBorder="1"/>
    <xf numFmtId="168" fontId="0" fillId="70" borderId="187" xfId="0" applyNumberFormat="1" applyFont="1" applyFill="1" applyBorder="1"/>
    <xf numFmtId="3" fontId="2" fillId="70" borderId="186" xfId="0" applyNumberFormat="1" applyFont="1" applyFill="1" applyBorder="1"/>
    <xf numFmtId="3" fontId="2" fillId="70" borderId="185" xfId="0" applyNumberFormat="1" applyFont="1" applyFill="1" applyBorder="1"/>
    <xf numFmtId="168" fontId="0" fillId="70" borderId="97" xfId="0" applyNumberFormat="1" applyFont="1" applyFill="1" applyBorder="1"/>
    <xf numFmtId="0" fontId="35" fillId="70" borderId="188" xfId="0" applyFont="1" applyFill="1" applyBorder="1" applyAlignment="1">
      <alignment horizontal="right"/>
    </xf>
    <xf numFmtId="0" fontId="3" fillId="70" borderId="179" xfId="0" applyFont="1" applyFill="1" applyBorder="1" applyAlignment="1">
      <alignment horizontal="left"/>
    </xf>
    <xf numFmtId="3" fontId="3" fillId="70" borderId="180" xfId="0" applyNumberFormat="1" applyFont="1" applyFill="1" applyBorder="1"/>
    <xf numFmtId="3" fontId="3" fillId="70" borderId="147" xfId="0" applyNumberFormat="1" applyFont="1" applyFill="1" applyBorder="1"/>
    <xf numFmtId="168" fontId="11" fillId="70" borderId="181" xfId="0" applyNumberFormat="1" applyFont="1" applyFill="1" applyBorder="1" applyAlignment="1">
      <alignment horizontal="center"/>
    </xf>
    <xf numFmtId="168" fontId="11" fillId="70" borderId="143" xfId="0" applyNumberFormat="1" applyFont="1" applyFill="1" applyBorder="1" applyAlignment="1">
      <alignment horizontal="center"/>
    </xf>
    <xf numFmtId="168" fontId="11" fillId="70" borderId="176" xfId="0" applyNumberFormat="1" applyFont="1" applyFill="1" applyBorder="1" applyAlignment="1">
      <alignment horizontal="center"/>
    </xf>
    <xf numFmtId="3" fontId="3" fillId="70" borderId="148" xfId="0" applyNumberFormat="1" applyFont="1" applyFill="1" applyBorder="1"/>
    <xf numFmtId="3" fontId="11" fillId="70" borderId="152" xfId="0" applyNumberFormat="1" applyFont="1" applyFill="1" applyBorder="1" applyAlignment="1">
      <alignment horizontal="center"/>
    </xf>
    <xf numFmtId="0" fontId="26" fillId="70" borderId="182" xfId="0" applyFont="1" applyFill="1" applyBorder="1" applyAlignment="1">
      <alignment horizontal="right"/>
    </xf>
    <xf numFmtId="0" fontId="26" fillId="70" borderId="189" xfId="0" applyFont="1" applyFill="1" applyBorder="1"/>
    <xf numFmtId="168" fontId="26" fillId="70" borderId="165" xfId="0" applyNumberFormat="1" applyFont="1" applyFill="1" applyBorder="1"/>
    <xf numFmtId="168" fontId="26" fillId="70" borderId="163" xfId="0" applyNumberFormat="1" applyFont="1" applyFill="1" applyBorder="1"/>
    <xf numFmtId="3" fontId="35" fillId="70" borderId="190" xfId="0" applyNumberFormat="1" applyFont="1" applyFill="1" applyBorder="1" applyAlignment="1">
      <alignment horizontal="center"/>
    </xf>
    <xf numFmtId="3" fontId="35" fillId="70" borderId="163" xfId="0" applyNumberFormat="1" applyFont="1" applyFill="1" applyBorder="1" applyAlignment="1">
      <alignment horizontal="center"/>
    </xf>
    <xf numFmtId="3" fontId="35" fillId="70" borderId="191" xfId="0" applyNumberFormat="1" applyFont="1" applyFill="1" applyBorder="1" applyAlignment="1">
      <alignment horizontal="center"/>
    </xf>
    <xf numFmtId="168" fontId="35" fillId="70" borderId="190" xfId="0" applyNumberFormat="1" applyFont="1" applyFill="1" applyBorder="1" applyAlignment="1">
      <alignment horizontal="center"/>
    </xf>
    <xf numFmtId="168" fontId="35" fillId="70" borderId="163" xfId="0" applyNumberFormat="1" applyFont="1" applyFill="1" applyBorder="1" applyAlignment="1">
      <alignment horizontal="center"/>
    </xf>
    <xf numFmtId="168" fontId="35" fillId="70" borderId="164" xfId="0" applyNumberFormat="1" applyFont="1" applyFill="1" applyBorder="1" applyAlignment="1">
      <alignment horizontal="center"/>
    </xf>
    <xf numFmtId="0" fontId="26" fillId="70" borderId="166" xfId="0" applyFont="1" applyFill="1" applyBorder="1" applyAlignment="1">
      <alignment horizontal="right"/>
    </xf>
    <xf numFmtId="0" fontId="3" fillId="34" borderId="152" xfId="0" applyFont="1" applyFill="1" applyBorder="1"/>
    <xf numFmtId="168" fontId="3" fillId="34" borderId="143" xfId="0" applyNumberFormat="1" applyFont="1" applyFill="1" applyBorder="1"/>
    <xf numFmtId="168" fontId="3" fillId="34" borderId="176" xfId="0" applyNumberFormat="1" applyFont="1" applyFill="1" applyBorder="1"/>
    <xf numFmtId="1" fontId="74" fillId="34" borderId="181" xfId="0" applyNumberFormat="1" applyFont="1" applyFill="1" applyBorder="1"/>
    <xf numFmtId="1" fontId="74" fillId="34" borderId="143" xfId="0" applyNumberFormat="1" applyFont="1" applyFill="1" applyBorder="1"/>
    <xf numFmtId="0" fontId="26" fillId="34" borderId="181" xfId="0" applyFont="1" applyFill="1" applyBorder="1" applyAlignment="1">
      <alignment horizontal="right"/>
    </xf>
    <xf numFmtId="168" fontId="11" fillId="34" borderId="149" xfId="0" applyNumberFormat="1" applyFont="1" applyFill="1" applyBorder="1"/>
    <xf numFmtId="1" fontId="73" fillId="34" borderId="150" xfId="0" applyNumberFormat="1" applyFont="1" applyFill="1" applyBorder="1"/>
    <xf numFmtId="1" fontId="73" fillId="34" borderId="124" xfId="0" applyNumberFormat="1" applyFont="1" applyFill="1" applyBorder="1"/>
    <xf numFmtId="0" fontId="35" fillId="34" borderId="150" xfId="0" applyFont="1" applyFill="1" applyBorder="1" applyAlignment="1">
      <alignment horizontal="right"/>
    </xf>
    <xf numFmtId="0" fontId="3" fillId="34" borderId="192" xfId="0" applyFont="1" applyFill="1" applyBorder="1"/>
    <xf numFmtId="3" fontId="74" fillId="34" borderId="181" xfId="0" applyNumberFormat="1" applyFont="1" applyFill="1" applyBorder="1" applyAlignment="1"/>
    <xf numFmtId="3" fontId="74" fillId="34" borderId="143" xfId="0" applyNumberFormat="1" applyFont="1" applyFill="1" applyBorder="1" applyAlignment="1"/>
    <xf numFmtId="168" fontId="26" fillId="34" borderId="176" xfId="0" applyNumberFormat="1" applyFont="1" applyFill="1" applyBorder="1" applyAlignment="1">
      <alignment horizontal="center"/>
    </xf>
    <xf numFmtId="0" fontId="26" fillId="34" borderId="194" xfId="0" applyFont="1" applyFill="1" applyBorder="1" applyAlignment="1">
      <alignment horizontal="right"/>
    </xf>
    <xf numFmtId="0" fontId="26" fillId="34" borderId="164" xfId="0" applyFont="1" applyFill="1" applyBorder="1"/>
    <xf numFmtId="4" fontId="26" fillId="34" borderId="195" xfId="0" applyNumberFormat="1" applyFont="1" applyFill="1" applyBorder="1"/>
    <xf numFmtId="168" fontId="26" fillId="34" borderId="163" xfId="0" applyNumberFormat="1" applyFont="1" applyFill="1" applyBorder="1" applyAlignment="1">
      <alignment horizontal="center"/>
    </xf>
    <xf numFmtId="168" fontId="26" fillId="34" borderId="191" xfId="0" applyNumberFormat="1" applyFont="1" applyFill="1" applyBorder="1" applyAlignment="1">
      <alignment horizontal="center"/>
    </xf>
    <xf numFmtId="168" fontId="75" fillId="34" borderId="190" xfId="0" applyNumberFormat="1" applyFont="1" applyFill="1" applyBorder="1" applyAlignment="1">
      <alignment horizontal="center"/>
    </xf>
    <xf numFmtId="168" fontId="75" fillId="34" borderId="163" xfId="0" applyNumberFormat="1" applyFont="1" applyFill="1" applyBorder="1" applyAlignment="1">
      <alignment horizontal="center"/>
    </xf>
    <xf numFmtId="0" fontId="26" fillId="34" borderId="196" xfId="0" applyFont="1" applyFill="1" applyBorder="1" applyAlignment="1">
      <alignment horizontal="right"/>
    </xf>
    <xf numFmtId="0" fontId="3" fillId="34" borderId="197" xfId="0" applyFont="1" applyFill="1" applyBorder="1"/>
    <xf numFmtId="3" fontId="3" fillId="34" borderId="198" xfId="0" applyNumberFormat="1" applyFont="1" applyFill="1" applyBorder="1"/>
    <xf numFmtId="3" fontId="3" fillId="34" borderId="199" xfId="0" applyNumberFormat="1" applyFont="1" applyFill="1" applyBorder="1"/>
    <xf numFmtId="3" fontId="3" fillId="34" borderId="200" xfId="0" applyNumberFormat="1" applyFont="1" applyFill="1" applyBorder="1"/>
    <xf numFmtId="168" fontId="3" fillId="34" borderId="199" xfId="0" applyNumberFormat="1" applyFont="1" applyFill="1" applyBorder="1"/>
    <xf numFmtId="168" fontId="3" fillId="34" borderId="200" xfId="0" applyNumberFormat="1" applyFont="1" applyFill="1" applyBorder="1"/>
    <xf numFmtId="3" fontId="74" fillId="34" borderId="199" xfId="0" applyNumberFormat="1" applyFont="1" applyFill="1" applyBorder="1"/>
    <xf numFmtId="0" fontId="26" fillId="34" borderId="201" xfId="0" applyFont="1" applyFill="1" applyBorder="1" applyAlignment="1">
      <alignment horizontal="right"/>
    </xf>
    <xf numFmtId="0" fontId="11" fillId="34" borderId="149" xfId="0" applyFont="1" applyFill="1" applyBorder="1"/>
    <xf numFmtId="3" fontId="2" fillId="34" borderId="150" xfId="0" applyNumberFormat="1" applyFont="1" applyFill="1" applyBorder="1"/>
    <xf numFmtId="3" fontId="2" fillId="34" borderId="149" xfId="0" applyNumberFormat="1" applyFont="1" applyFill="1" applyBorder="1"/>
    <xf numFmtId="3" fontId="73" fillId="34" borderId="124" xfId="0" applyNumberFormat="1" applyFont="1" applyFill="1" applyBorder="1"/>
    <xf numFmtId="0" fontId="3" fillId="34" borderId="176" xfId="0" applyFont="1" applyFill="1" applyBorder="1"/>
    <xf numFmtId="3" fontId="3" fillId="34" borderId="176" xfId="0" applyNumberFormat="1" applyFont="1" applyFill="1" applyBorder="1"/>
    <xf numFmtId="3" fontId="74" fillId="34" borderId="143" xfId="0" applyNumberFormat="1" applyFont="1" applyFill="1" applyBorder="1"/>
    <xf numFmtId="168" fontId="3" fillId="34" borderId="152" xfId="0" applyNumberFormat="1" applyFont="1" applyFill="1" applyBorder="1"/>
    <xf numFmtId="0" fontId="26" fillId="34" borderId="153" xfId="0" applyFont="1" applyFill="1" applyBorder="1" applyAlignment="1">
      <alignment horizontal="right"/>
    </xf>
    <xf numFmtId="0" fontId="3" fillId="34" borderId="202" xfId="0" applyFont="1" applyFill="1" applyBorder="1" applyAlignment="1">
      <alignment horizontal="left"/>
    </xf>
    <xf numFmtId="168" fontId="3" fillId="34" borderId="143" xfId="0" applyNumberFormat="1" applyFont="1" applyFill="1" applyBorder="1" applyAlignment="1">
      <alignment horizontal="center"/>
    </xf>
    <xf numFmtId="168" fontId="3" fillId="34" borderId="176" xfId="0" applyNumberFormat="1" applyFont="1" applyFill="1" applyBorder="1" applyAlignment="1">
      <alignment horizontal="center"/>
    </xf>
    <xf numFmtId="168" fontId="3" fillId="34" borderId="152" xfId="0" applyNumberFormat="1" applyFont="1" applyFill="1" applyBorder="1" applyAlignment="1">
      <alignment horizontal="center"/>
    </xf>
    <xf numFmtId="0" fontId="26" fillId="34" borderId="182" xfId="0" applyFont="1" applyFill="1" applyBorder="1" applyAlignment="1">
      <alignment horizontal="right"/>
    </xf>
    <xf numFmtId="0" fontId="26" fillId="34" borderId="203" xfId="0" applyFont="1" applyFill="1" applyBorder="1"/>
    <xf numFmtId="4" fontId="26" fillId="34" borderId="163" xfId="0" applyNumberFormat="1" applyFont="1" applyFill="1" applyBorder="1" applyAlignment="1">
      <alignment horizontal="right"/>
    </xf>
    <xf numFmtId="168" fontId="26" fillId="34" borderId="164" xfId="0" applyNumberFormat="1" applyFont="1" applyFill="1" applyBorder="1" applyAlignment="1">
      <alignment horizontal="center"/>
    </xf>
    <xf numFmtId="3" fontId="3" fillId="34" borderId="38" xfId="0" applyNumberFormat="1" applyFont="1" applyFill="1" applyBorder="1"/>
    <xf numFmtId="3" fontId="3" fillId="34" borderId="193" xfId="0" applyNumberFormat="1" applyFont="1" applyFill="1" applyBorder="1"/>
    <xf numFmtId="0" fontId="0" fillId="31" borderId="126" xfId="0" applyFill="1" applyBorder="1"/>
    <xf numFmtId="0" fontId="0" fillId="0" borderId="21" xfId="0" applyFill="1" applyBorder="1"/>
    <xf numFmtId="0" fontId="0" fillId="0" borderId="23" xfId="0" applyFill="1" applyBorder="1"/>
    <xf numFmtId="0" fontId="79" fillId="0" borderId="144" xfId="0" applyFont="1" applyBorder="1" applyAlignment="1">
      <alignment vertical="center"/>
    </xf>
    <xf numFmtId="0" fontId="3" fillId="34" borderId="204" xfId="0" applyFont="1" applyFill="1" applyBorder="1"/>
    <xf numFmtId="169" fontId="74" fillId="34" borderId="205" xfId="0" applyNumberFormat="1" applyFont="1" applyFill="1" applyBorder="1" applyAlignment="1"/>
    <xf numFmtId="0" fontId="26" fillId="34" borderId="206" xfId="0" applyFont="1" applyFill="1" applyBorder="1" applyAlignment="1">
      <alignment horizontal="right"/>
    </xf>
    <xf numFmtId="0" fontId="11" fillId="34" borderId="207" xfId="0" applyFont="1" applyFill="1" applyBorder="1"/>
    <xf numFmtId="169" fontId="73" fillId="34" borderId="124" xfId="0" applyNumberFormat="1" applyFont="1" applyFill="1" applyBorder="1" applyAlignment="1"/>
    <xf numFmtId="0" fontId="35" fillId="34" borderId="208" xfId="0" applyFont="1" applyFill="1" applyBorder="1" applyAlignment="1">
      <alignment horizontal="right"/>
    </xf>
    <xf numFmtId="186" fontId="131" fillId="0" borderId="0" xfId="79" applyNumberFormat="1" applyFont="1" applyBorder="1" applyAlignment="1">
      <alignment vertical="center"/>
    </xf>
    <xf numFmtId="176" fontId="134" fillId="0" borderId="0" xfId="79" applyNumberFormat="1" applyFont="1" applyFill="1" applyAlignment="1">
      <alignment vertical="top"/>
    </xf>
    <xf numFmtId="0" fontId="135" fillId="0" borderId="0" xfId="79" applyFont="1"/>
    <xf numFmtId="0" fontId="133" fillId="0" borderId="0" xfId="79" applyFont="1" applyBorder="1" applyAlignment="1">
      <alignment vertical="center"/>
    </xf>
    <xf numFmtId="0" fontId="132" fillId="0" borderId="0" xfId="79" applyFont="1" applyFill="1"/>
    <xf numFmtId="0" fontId="136" fillId="0" borderId="0" xfId="79" applyFont="1" applyBorder="1" applyAlignment="1">
      <alignment vertical="center"/>
    </xf>
    <xf numFmtId="0" fontId="0" fillId="0" borderId="0" xfId="0" applyAlignment="1">
      <alignment horizontal="right"/>
    </xf>
    <xf numFmtId="0" fontId="137" fillId="0" borderId="0" xfId="79" applyFont="1" applyBorder="1" applyAlignment="1">
      <alignment horizontal="left" vertical="center"/>
    </xf>
    <xf numFmtId="175" fontId="137" fillId="0" borderId="0" xfId="79" applyNumberFormat="1" applyFont="1" applyBorder="1" applyAlignment="1">
      <alignment horizontal="left" vertical="center"/>
    </xf>
    <xf numFmtId="0" fontId="138" fillId="0" borderId="0" xfId="79" applyFont="1" applyBorder="1" applyAlignment="1">
      <alignment horizontal="left" vertical="center"/>
    </xf>
    <xf numFmtId="0" fontId="79" fillId="0" borderId="143" xfId="0" applyFont="1" applyBorder="1" applyAlignment="1">
      <alignment horizontal="right" vertical="center"/>
    </xf>
    <xf numFmtId="0" fontId="78" fillId="0" borderId="35" xfId="0" quotePrefix="1" applyFont="1" applyBorder="1" applyAlignment="1">
      <alignment vertical="center" wrapText="1"/>
    </xf>
    <xf numFmtId="0" fontId="80" fillId="24" borderId="0" xfId="0" applyFont="1" applyFill="1" applyBorder="1"/>
    <xf numFmtId="0" fontId="78" fillId="24" borderId="0" xfId="0" applyFont="1" applyFill="1" applyBorder="1" applyAlignment="1">
      <alignment horizontal="left" vertical="center" wrapText="1"/>
    </xf>
    <xf numFmtId="0" fontId="80" fillId="0" borderId="20" xfId="0" applyFont="1" applyBorder="1"/>
    <xf numFmtId="0" fontId="80" fillId="0" borderId="0" xfId="0" applyFont="1" applyBorder="1"/>
    <xf numFmtId="0" fontId="79" fillId="0" borderId="0" xfId="0" quotePrefix="1" applyFont="1" applyBorder="1" applyAlignment="1">
      <alignment horizontal="righ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79" fillId="0" borderId="0" xfId="0" quotePrefix="1" applyFont="1" applyBorder="1" applyAlignment="1">
      <alignment horizontal="righ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2" fillId="0" borderId="0" xfId="0" applyFont="1"/>
    <xf numFmtId="169" fontId="73" fillId="32" borderId="0" xfId="0" applyNumberFormat="1" applyFont="1" applyFill="1" applyBorder="1" applyAlignment="1">
      <alignment horizontal="right" vertical="center"/>
    </xf>
    <xf numFmtId="169" fontId="73" fillId="34" borderId="0" xfId="0" applyNumberFormat="1" applyFont="1" applyFill="1" applyBorder="1" applyAlignment="1">
      <alignment horizontal="right" vertical="center"/>
    </xf>
    <xf numFmtId="0" fontId="2" fillId="34" borderId="0" xfId="0" applyFont="1" applyFill="1" applyBorder="1" applyAlignment="1">
      <alignment vertical="center" wrapText="1"/>
    </xf>
    <xf numFmtId="0" fontId="35" fillId="34" borderId="49" xfId="0" applyFont="1" applyFill="1" applyBorder="1" applyAlignment="1">
      <alignment horizontal="right" vertical="center" wrapText="1"/>
    </xf>
    <xf numFmtId="169" fontId="74" fillId="32" borderId="0" xfId="0" applyNumberFormat="1" applyFont="1" applyFill="1" applyBorder="1" applyAlignment="1">
      <alignment horizontal="right" vertical="center"/>
    </xf>
    <xf numFmtId="169" fontId="73" fillId="34" borderId="11" xfId="0" applyNumberFormat="1" applyFont="1" applyFill="1" applyBorder="1" applyAlignment="1">
      <alignment horizontal="right" vertical="center"/>
    </xf>
    <xf numFmtId="0" fontId="79" fillId="0" borderId="0" xfId="0" quotePrefix="1" applyFont="1" applyBorder="1" applyAlignment="1">
      <alignment horizontal="righ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79" fillId="0" borderId="0" xfId="0" quotePrefix="1" applyFont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0" fontId="79" fillId="0" borderId="0" xfId="0" quotePrefix="1" applyFont="1" applyBorder="1" applyAlignment="1">
      <alignment horizontal="righ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78" fillId="0" borderId="0" xfId="0" applyFont="1" applyBorder="1" applyAlignment="1">
      <alignment horizontal="left" vertical="center" wrapText="1"/>
    </xf>
    <xf numFmtId="0" fontId="82" fillId="33" borderId="38" xfId="0" applyFont="1" applyFill="1" applyBorder="1" applyAlignment="1">
      <alignment horizontal="center" vertical="center"/>
    </xf>
    <xf numFmtId="0" fontId="79" fillId="0" borderId="24" xfId="0" quotePrefix="1" applyFont="1" applyBorder="1" applyAlignment="1">
      <alignment horizontal="right" vertical="center"/>
    </xf>
    <xf numFmtId="0" fontId="79" fillId="0" borderId="0" xfId="0" quotePrefix="1" applyFont="1" applyBorder="1" applyAlignment="1">
      <alignment horizontal="right" vertical="center"/>
    </xf>
    <xf numFmtId="3" fontId="73" fillId="0" borderId="0" xfId="0" quotePrefix="1" applyNumberFormat="1" applyFont="1" applyFill="1" applyBorder="1" applyAlignment="1">
      <alignment vertical="center"/>
    </xf>
    <xf numFmtId="0" fontId="58" fillId="0" borderId="20" xfId="0" applyFont="1" applyBorder="1" applyAlignment="1">
      <alignment vertical="center"/>
    </xf>
    <xf numFmtId="0" fontId="26" fillId="34" borderId="173" xfId="0" applyFont="1" applyFill="1" applyBorder="1" applyAlignment="1">
      <alignment horizontal="left" vertical="center" indent="1"/>
    </xf>
    <xf numFmtId="0" fontId="26" fillId="34" borderId="175" xfId="0" applyFont="1" applyFill="1" applyBorder="1" applyAlignment="1">
      <alignment horizontal="right" vertical="center" indent="1"/>
    </xf>
    <xf numFmtId="0" fontId="26" fillId="34" borderId="59" xfId="0" applyFont="1" applyFill="1" applyBorder="1" applyAlignment="1">
      <alignment horizontal="left" vertical="center" indent="1"/>
    </xf>
    <xf numFmtId="0" fontId="26" fillId="34" borderId="77" xfId="0" applyFont="1" applyFill="1" applyBorder="1" applyAlignment="1">
      <alignment horizontal="right" vertical="center" indent="1"/>
    </xf>
    <xf numFmtId="0" fontId="2" fillId="0" borderId="0" xfId="0" applyFont="1" applyFill="1" applyBorder="1"/>
    <xf numFmtId="168" fontId="2" fillId="0" borderId="0" xfId="0" applyNumberFormat="1" applyFont="1" applyFill="1" applyBorder="1"/>
    <xf numFmtId="172" fontId="73" fillId="34" borderId="0" xfId="0" applyNumberFormat="1" applyFont="1" applyFill="1" applyBorder="1"/>
    <xf numFmtId="172" fontId="73" fillId="0" borderId="0" xfId="0" applyNumberFormat="1" applyFont="1" applyFill="1" applyBorder="1"/>
    <xf numFmtId="172" fontId="74" fillId="34" borderId="11" xfId="0" applyNumberFormat="1" applyFont="1" applyFill="1" applyBorder="1"/>
    <xf numFmtId="172" fontId="73" fillId="34" borderId="0" xfId="0" applyNumberFormat="1" applyFont="1" applyFill="1" applyBorder="1" applyAlignment="1">
      <alignment horizontal="right"/>
    </xf>
    <xf numFmtId="172" fontId="73" fillId="0" borderId="0" xfId="0" applyNumberFormat="1" applyFont="1" applyFill="1" applyBorder="1" applyAlignment="1">
      <alignment horizontal="right"/>
    </xf>
    <xf numFmtId="172" fontId="141" fillId="34" borderId="11" xfId="0" applyNumberFormat="1" applyFont="1" applyFill="1" applyBorder="1" applyAlignment="1">
      <alignment horizontal="right"/>
    </xf>
    <xf numFmtId="172" fontId="74" fillId="34" borderId="11" xfId="0" applyNumberFormat="1" applyFont="1" applyFill="1" applyBorder="1" applyAlignment="1">
      <alignment horizontal="right"/>
    </xf>
    <xf numFmtId="168" fontId="73" fillId="30" borderId="0" xfId="0" applyNumberFormat="1" applyFont="1" applyFill="1" applyBorder="1"/>
    <xf numFmtId="0" fontId="73" fillId="30" borderId="0" xfId="0" applyFont="1" applyFill="1" applyBorder="1"/>
    <xf numFmtId="172" fontId="73" fillId="0" borderId="20" xfId="0" applyNumberFormat="1" applyFont="1" applyBorder="1"/>
    <xf numFmtId="172" fontId="142" fillId="0" borderId="20" xfId="0" applyNumberFormat="1" applyFont="1" applyBorder="1" applyAlignment="1">
      <alignment horizontal="right"/>
    </xf>
    <xf numFmtId="167" fontId="73" fillId="30" borderId="0" xfId="0" applyNumberFormat="1" applyFont="1" applyFill="1" applyBorder="1"/>
    <xf numFmtId="0" fontId="73" fillId="0" borderId="0" xfId="0" applyFont="1"/>
    <xf numFmtId="0" fontId="142" fillId="0" borderId="0" xfId="0" applyFont="1" applyAlignment="1">
      <alignment horizontal="right"/>
    </xf>
    <xf numFmtId="168" fontId="142" fillId="0" borderId="0" xfId="0" applyNumberFormat="1" applyFont="1"/>
    <xf numFmtId="172" fontId="73" fillId="0" borderId="0" xfId="0" applyNumberFormat="1" applyFont="1"/>
    <xf numFmtId="171" fontId="2" fillId="24" borderId="0" xfId="0" applyNumberFormat="1" applyFont="1" applyFill="1" applyBorder="1" applyAlignment="1">
      <alignment horizontal="right"/>
    </xf>
    <xf numFmtId="3" fontId="2" fillId="34" borderId="106" xfId="0" applyNumberFormat="1" applyFont="1" applyFill="1" applyBorder="1"/>
    <xf numFmtId="3" fontId="2" fillId="0" borderId="40" xfId="0" applyNumberFormat="1" applyFont="1" applyBorder="1"/>
    <xf numFmtId="3" fontId="2" fillId="34" borderId="107" xfId="0" applyNumberFormat="1" applyFont="1" applyFill="1" applyBorder="1"/>
    <xf numFmtId="3" fontId="2" fillId="34" borderId="152" xfId="0" applyNumberFormat="1" applyFont="1" applyFill="1" applyBorder="1"/>
    <xf numFmtId="3" fontId="2" fillId="34" borderId="157" xfId="0" applyNumberFormat="1" applyFont="1" applyFill="1" applyBorder="1"/>
    <xf numFmtId="3" fontId="2" fillId="34" borderId="97" xfId="0" applyNumberFormat="1" applyFont="1" applyFill="1" applyBorder="1"/>
    <xf numFmtId="3" fontId="2" fillId="0" borderId="40" xfId="0" applyNumberFormat="1" applyFont="1" applyFill="1" applyBorder="1"/>
    <xf numFmtId="3" fontId="2" fillId="34" borderId="40" xfId="0" applyNumberFormat="1" applyFont="1" applyFill="1" applyBorder="1"/>
    <xf numFmtId="3" fontId="73" fillId="34" borderId="41" xfId="0" applyNumberFormat="1" applyFont="1" applyFill="1" applyBorder="1"/>
    <xf numFmtId="3" fontId="73" fillId="0" borderId="41" xfId="0" applyNumberFormat="1" applyFont="1" applyBorder="1"/>
    <xf numFmtId="3" fontId="73" fillId="0" borderId="78" xfId="0" applyNumberFormat="1" applyFont="1" applyBorder="1"/>
    <xf numFmtId="3" fontId="2" fillId="34" borderId="41" xfId="0" applyNumberFormat="1" applyFont="1" applyFill="1" applyBorder="1"/>
    <xf numFmtId="3" fontId="2" fillId="0" borderId="41" xfId="0" applyNumberFormat="1" applyFont="1" applyBorder="1"/>
    <xf numFmtId="3" fontId="2" fillId="34" borderId="153" xfId="0" applyNumberFormat="1" applyFont="1" applyFill="1" applyBorder="1"/>
    <xf numFmtId="3" fontId="2" fillId="34" borderId="158" xfId="0" applyNumberFormat="1" applyFont="1" applyFill="1" applyBorder="1"/>
    <xf numFmtId="3" fontId="3" fillId="34" borderId="158" xfId="0" applyNumberFormat="1" applyFont="1" applyFill="1" applyBorder="1"/>
    <xf numFmtId="3" fontId="2" fillId="34" borderId="99" xfId="0" applyNumberFormat="1" applyFont="1" applyFill="1" applyBorder="1"/>
    <xf numFmtId="3" fontId="2" fillId="0" borderId="41" xfId="0" applyNumberFormat="1" applyFont="1" applyFill="1" applyBorder="1"/>
    <xf numFmtId="3" fontId="3" fillId="34" borderId="153" xfId="0" applyNumberFormat="1" applyFont="1" applyFill="1" applyBorder="1"/>
    <xf numFmtId="3" fontId="3" fillId="34" borderId="158" xfId="0" applyNumberFormat="1" applyFont="1" applyFill="1" applyBorder="1" applyAlignment="1">
      <alignment vertical="center"/>
    </xf>
    <xf numFmtId="3" fontId="2" fillId="0" borderId="29" xfId="0" applyNumberFormat="1" applyFont="1" applyBorder="1"/>
    <xf numFmtId="0" fontId="78" fillId="0" borderId="209" xfId="0" quotePrefix="1" applyFont="1" applyBorder="1" applyAlignment="1">
      <alignment horizontal="left" vertical="center" wrapText="1"/>
    </xf>
    <xf numFmtId="0" fontId="79" fillId="0" borderId="209" xfId="0" quotePrefix="1" applyFont="1" applyBorder="1" applyAlignment="1">
      <alignment horizontal="right" vertical="center"/>
    </xf>
    <xf numFmtId="0" fontId="58" fillId="24" borderId="0" xfId="0" applyFont="1" applyFill="1" applyBorder="1"/>
    <xf numFmtId="0" fontId="140" fillId="24" borderId="0" xfId="0" applyFont="1" applyFill="1" applyBorder="1"/>
    <xf numFmtId="3" fontId="74" fillId="34" borderId="38" xfId="0" applyNumberFormat="1" applyFont="1" applyFill="1" applyBorder="1"/>
    <xf numFmtId="3" fontId="74" fillId="34" borderId="43" xfId="0" applyNumberFormat="1" applyFont="1" applyFill="1" applyBorder="1"/>
    <xf numFmtId="168" fontId="74" fillId="34" borderId="38" xfId="0" applyNumberFormat="1" applyFont="1" applyFill="1" applyBorder="1"/>
    <xf numFmtId="168" fontId="74" fillId="34" borderId="44" xfId="0" applyNumberFormat="1" applyFont="1" applyFill="1" applyBorder="1"/>
    <xf numFmtId="3" fontId="73" fillId="34" borderId="39" xfId="0" applyNumberFormat="1" applyFont="1" applyFill="1" applyBorder="1"/>
    <xf numFmtId="3" fontId="73" fillId="34" borderId="42" xfId="0" applyNumberFormat="1" applyFont="1" applyFill="1" applyBorder="1"/>
    <xf numFmtId="168" fontId="73" fillId="34" borderId="39" xfId="0" applyNumberFormat="1" applyFont="1" applyFill="1" applyBorder="1"/>
    <xf numFmtId="168" fontId="73" fillId="34" borderId="50" xfId="0" applyNumberFormat="1" applyFont="1" applyFill="1" applyBorder="1"/>
    <xf numFmtId="3" fontId="73" fillId="24" borderId="40" xfId="0" applyNumberFormat="1" applyFont="1" applyFill="1" applyBorder="1"/>
    <xf numFmtId="168" fontId="73" fillId="24" borderId="0" xfId="0" applyNumberFormat="1" applyFont="1" applyFill="1" applyBorder="1"/>
    <xf numFmtId="168" fontId="73" fillId="24" borderId="47" xfId="0" applyNumberFormat="1" applyFont="1" applyFill="1" applyBorder="1"/>
    <xf numFmtId="3" fontId="73" fillId="34" borderId="40" xfId="0" applyNumberFormat="1" applyFont="1" applyFill="1" applyBorder="1"/>
    <xf numFmtId="168" fontId="73" fillId="34" borderId="0" xfId="0" applyNumberFormat="1" applyFont="1" applyFill="1" applyBorder="1"/>
    <xf numFmtId="168" fontId="73" fillId="34" borderId="47" xfId="0" applyNumberFormat="1" applyFont="1" applyFill="1" applyBorder="1"/>
    <xf numFmtId="3" fontId="74" fillId="34" borderId="152" xfId="0" applyNumberFormat="1" applyFont="1" applyFill="1" applyBorder="1"/>
    <xf numFmtId="168" fontId="74" fillId="34" borderId="143" xfId="0" applyNumberFormat="1" applyFont="1" applyFill="1" applyBorder="1"/>
    <xf numFmtId="168" fontId="74" fillId="34" borderId="176" xfId="0" applyNumberFormat="1" applyFont="1" applyFill="1" applyBorder="1"/>
    <xf numFmtId="3" fontId="73" fillId="34" borderId="97" xfId="0" applyNumberFormat="1" applyFont="1" applyFill="1" applyBorder="1"/>
    <xf numFmtId="168" fontId="73" fillId="34" borderId="124" xfId="0" applyNumberFormat="1" applyFont="1" applyFill="1" applyBorder="1"/>
    <xf numFmtId="168" fontId="73" fillId="34" borderId="149" xfId="0" applyNumberFormat="1" applyFont="1" applyFill="1" applyBorder="1"/>
    <xf numFmtId="3" fontId="73" fillId="32" borderId="0" xfId="0" applyNumberFormat="1" applyFont="1" applyFill="1" applyBorder="1"/>
    <xf numFmtId="3" fontId="73" fillId="32" borderId="40" xfId="0" applyNumberFormat="1" applyFont="1" applyFill="1" applyBorder="1"/>
    <xf numFmtId="168" fontId="73" fillId="32" borderId="0" xfId="0" applyNumberFormat="1" applyFont="1" applyFill="1" applyBorder="1"/>
    <xf numFmtId="168" fontId="73" fillId="32" borderId="47" xfId="0" applyNumberFormat="1" applyFont="1" applyFill="1" applyBorder="1"/>
    <xf numFmtId="3" fontId="74" fillId="34" borderId="152" xfId="0" applyNumberFormat="1" applyFont="1" applyFill="1" applyBorder="1" applyAlignment="1"/>
    <xf numFmtId="3" fontId="74" fillId="34" borderId="147" xfId="0" applyNumberFormat="1" applyFont="1" applyFill="1" applyBorder="1" applyAlignment="1">
      <alignment horizontal="center"/>
    </xf>
    <xf numFmtId="3" fontId="74" fillId="34" borderId="145" xfId="0" applyNumberFormat="1" applyFont="1" applyFill="1" applyBorder="1" applyAlignment="1">
      <alignment horizontal="center"/>
    </xf>
    <xf numFmtId="4" fontId="75" fillId="34" borderId="163" xfId="0" applyNumberFormat="1" applyFont="1" applyFill="1" applyBorder="1"/>
    <xf numFmtId="4" fontId="75" fillId="34" borderId="164" xfId="0" applyNumberFormat="1" applyFont="1" applyFill="1" applyBorder="1"/>
    <xf numFmtId="168" fontId="75" fillId="34" borderId="191" xfId="0" applyNumberFormat="1" applyFont="1" applyFill="1" applyBorder="1" applyAlignment="1">
      <alignment horizontal="center"/>
    </xf>
    <xf numFmtId="3" fontId="2" fillId="32" borderId="98" xfId="0" applyNumberFormat="1" applyFont="1" applyFill="1" applyBorder="1"/>
    <xf numFmtId="3" fontId="2" fillId="32" borderId="93" xfId="0" applyNumberFormat="1" applyFont="1" applyFill="1" applyBorder="1"/>
    <xf numFmtId="3" fontId="2" fillId="34" borderId="39" xfId="0" applyNumberFormat="1" applyFont="1" applyFill="1" applyBorder="1"/>
    <xf numFmtId="4" fontId="26" fillId="34" borderId="191" xfId="0" applyNumberFormat="1" applyFont="1" applyFill="1" applyBorder="1" applyAlignment="1">
      <alignment horizontal="right"/>
    </xf>
    <xf numFmtId="0" fontId="31" fillId="31" borderId="0" xfId="0" quotePrefix="1" applyFont="1" applyFill="1" applyBorder="1" applyAlignment="1">
      <alignment horizontal="left" vertical="center" wrapText="1"/>
    </xf>
    <xf numFmtId="173" fontId="3" fillId="34" borderId="49" xfId="0" applyNumberFormat="1" applyFont="1" applyFill="1" applyBorder="1" applyAlignment="1">
      <alignment horizontal="center"/>
    </xf>
    <xf numFmtId="172" fontId="3" fillId="34" borderId="0" xfId="0" applyNumberFormat="1" applyFont="1" applyFill="1" applyBorder="1" applyAlignment="1">
      <alignment horizontal="center"/>
    </xf>
    <xf numFmtId="173" fontId="3" fillId="24" borderId="49" xfId="0" applyNumberFormat="1" applyFont="1" applyFill="1" applyBorder="1" applyAlignment="1">
      <alignment horizontal="center"/>
    </xf>
    <xf numFmtId="172" fontId="34" fillId="24" borderId="0" xfId="0" applyNumberFormat="1" applyFont="1" applyFill="1" applyBorder="1" applyAlignment="1">
      <alignment horizontal="center"/>
    </xf>
    <xf numFmtId="173" fontId="2" fillId="0" borderId="95" xfId="0" applyNumberFormat="1" applyFont="1" applyFill="1" applyBorder="1" applyAlignment="1">
      <alignment horizontal="center"/>
    </xf>
    <xf numFmtId="0" fontId="140" fillId="0" borderId="29" xfId="0" applyFont="1" applyBorder="1"/>
    <xf numFmtId="173" fontId="2" fillId="0" borderId="85" xfId="0" applyNumberFormat="1" applyFont="1" applyFill="1" applyBorder="1" applyAlignment="1">
      <alignment horizontal="right"/>
    </xf>
    <xf numFmtId="173" fontId="2" fillId="34" borderId="146" xfId="0" applyNumberFormat="1" applyFont="1" applyFill="1" applyBorder="1" applyAlignment="1">
      <alignment horizontal="right"/>
    </xf>
    <xf numFmtId="173" fontId="3" fillId="34" borderId="150" xfId="0" applyNumberFormat="1" applyFont="1" applyFill="1" applyBorder="1" applyAlignment="1">
      <alignment horizontal="right"/>
    </xf>
    <xf numFmtId="173" fontId="2" fillId="0" borderId="87" xfId="0" applyNumberFormat="1" applyFont="1" applyFill="1" applyBorder="1" applyAlignment="1">
      <alignment horizontal="center"/>
    </xf>
    <xf numFmtId="0" fontId="77" fillId="0" borderId="38" xfId="0" applyFont="1" applyFill="1" applyBorder="1" applyAlignment="1">
      <alignment vertical="top"/>
    </xf>
    <xf numFmtId="0" fontId="77" fillId="0" borderId="38" xfId="0" applyFont="1" applyFill="1" applyBorder="1" applyAlignment="1">
      <alignment horizontal="right" vertical="top"/>
    </xf>
    <xf numFmtId="169" fontId="73" fillId="34" borderId="124" xfId="0" applyNumberFormat="1" applyFont="1" applyFill="1" applyBorder="1" applyAlignment="1">
      <alignment horizontal="right"/>
    </xf>
    <xf numFmtId="169" fontId="73" fillId="0" borderId="0" xfId="0" applyNumberFormat="1" applyFont="1" applyAlignment="1">
      <alignment horizontal="right"/>
    </xf>
    <xf numFmtId="169" fontId="73" fillId="0" borderId="11" xfId="0" applyNumberFormat="1" applyFont="1" applyBorder="1" applyAlignment="1">
      <alignment horizontal="right"/>
    </xf>
    <xf numFmtId="0" fontId="0" fillId="0" borderId="38" xfId="0" applyFill="1" applyBorder="1"/>
    <xf numFmtId="0" fontId="11" fillId="34" borderId="0" xfId="0" applyFont="1" applyFill="1" applyBorder="1"/>
    <xf numFmtId="0" fontId="11" fillId="0" borderId="0" xfId="0" applyFont="1" applyFill="1" applyBorder="1"/>
    <xf numFmtId="0" fontId="11" fillId="34" borderId="143" xfId="0" applyFont="1" applyFill="1" applyBorder="1"/>
    <xf numFmtId="0" fontId="2" fillId="34" borderId="156" xfId="0" applyFont="1" applyFill="1" applyBorder="1"/>
    <xf numFmtId="0" fontId="3" fillId="34" borderId="124" xfId="0" applyFont="1" applyFill="1" applyBorder="1"/>
    <xf numFmtId="0" fontId="2" fillId="34" borderId="143" xfId="0" applyFont="1" applyFill="1" applyBorder="1"/>
    <xf numFmtId="0" fontId="2" fillId="34" borderId="26" xfId="0" applyFont="1" applyFill="1" applyBorder="1"/>
    <xf numFmtId="168" fontId="0" fillId="0" borderId="72" xfId="0" applyNumberFormat="1" applyFont="1" applyFill="1" applyBorder="1" applyAlignment="1">
      <alignment horizontal="right"/>
    </xf>
    <xf numFmtId="166" fontId="0" fillId="0" borderId="41" xfId="0" applyNumberFormat="1" applyFont="1" applyFill="1" applyBorder="1" applyAlignment="1">
      <alignment horizontal="right"/>
    </xf>
    <xf numFmtId="166" fontId="11" fillId="34" borderId="41" xfId="0" applyNumberFormat="1" applyFont="1" applyFill="1" applyBorder="1"/>
    <xf numFmtId="166" fontId="0" fillId="0" borderId="41" xfId="0" applyNumberFormat="1" applyFill="1" applyBorder="1" applyAlignment="1"/>
    <xf numFmtId="166" fontId="73" fillId="0" borderId="41" xfId="0" applyNumberFormat="1" applyFont="1" applyFill="1" applyBorder="1" applyAlignment="1"/>
    <xf numFmtId="166" fontId="73" fillId="0" borderId="41" xfId="0" applyNumberFormat="1" applyFont="1" applyFill="1" applyBorder="1"/>
    <xf numFmtId="166" fontId="11" fillId="34" borderId="153" xfId="0" applyNumberFormat="1" applyFont="1" applyFill="1" applyBorder="1"/>
    <xf numFmtId="166" fontId="11" fillId="34" borderId="158" xfId="0" applyNumberFormat="1" applyFont="1" applyFill="1" applyBorder="1"/>
    <xf numFmtId="166" fontId="3" fillId="34" borderId="99" xfId="0" applyNumberFormat="1" applyFont="1" applyFill="1" applyBorder="1"/>
    <xf numFmtId="166" fontId="11" fillId="0" borderId="41" xfId="0" applyNumberFormat="1" applyFont="1" applyFill="1" applyBorder="1"/>
    <xf numFmtId="166" fontId="11" fillId="34" borderId="84" xfId="0" applyNumberFormat="1" applyFont="1" applyFill="1" applyBorder="1"/>
    <xf numFmtId="172" fontId="26" fillId="34" borderId="67" xfId="0" applyNumberFormat="1" applyFont="1" applyFill="1" applyBorder="1" applyAlignment="1">
      <alignment horizontal="right"/>
    </xf>
    <xf numFmtId="0" fontId="4" fillId="0" borderId="24" xfId="0" applyFont="1" applyFill="1" applyBorder="1" applyAlignment="1">
      <alignment horizontal="left" vertical="center" wrapText="1"/>
    </xf>
    <xf numFmtId="0" fontId="82" fillId="33" borderId="38" xfId="0" applyFont="1" applyFill="1" applyBorder="1" applyAlignment="1">
      <alignment horizontal="center" vertical="center" wrapText="1"/>
    </xf>
    <xf numFmtId="0" fontId="82" fillId="33" borderId="11" xfId="0" applyFont="1" applyFill="1" applyBorder="1" applyAlignment="1">
      <alignment horizontal="center" vertical="center" wrapText="1"/>
    </xf>
    <xf numFmtId="0" fontId="82" fillId="33" borderId="38" xfId="0" applyFont="1" applyFill="1" applyBorder="1" applyAlignment="1">
      <alignment horizontal="center" vertical="center"/>
    </xf>
    <xf numFmtId="0" fontId="82" fillId="33" borderId="104" xfId="0" applyFont="1" applyFill="1" applyBorder="1" applyAlignment="1">
      <alignment horizontal="center" vertical="center"/>
    </xf>
    <xf numFmtId="0" fontId="82" fillId="33" borderId="0" xfId="0" applyFont="1" applyFill="1" applyBorder="1" applyAlignment="1">
      <alignment horizontal="center" vertical="center"/>
    </xf>
    <xf numFmtId="0" fontId="4" fillId="30" borderId="23" xfId="0" applyFont="1" applyFill="1" applyBorder="1" applyAlignment="1">
      <alignment horizontal="left" vertical="justify"/>
    </xf>
    <xf numFmtId="0" fontId="4" fillId="30" borderId="25" xfId="0" applyFont="1" applyFill="1" applyBorder="1" applyAlignment="1">
      <alignment horizontal="left" vertical="justify"/>
    </xf>
    <xf numFmtId="0" fontId="129" fillId="33" borderId="127" xfId="0" applyFont="1" applyFill="1" applyBorder="1" applyAlignment="1">
      <alignment horizontal="center" vertical="center" wrapText="1"/>
    </xf>
    <xf numFmtId="0" fontId="83" fillId="33" borderId="38" xfId="0" applyFont="1" applyFill="1" applyBorder="1"/>
    <xf numFmtId="0" fontId="128" fillId="33" borderId="0" xfId="0" applyFont="1" applyFill="1" applyBorder="1" applyAlignment="1">
      <alignment horizontal="center" vertical="center" wrapText="1"/>
    </xf>
    <xf numFmtId="0" fontId="83" fillId="33" borderId="0" xfId="0" applyFont="1" applyFill="1" applyBorder="1" applyAlignment="1">
      <alignment horizontal="right"/>
    </xf>
    <xf numFmtId="0" fontId="128" fillId="33" borderId="11" xfId="0" applyFont="1" applyFill="1" applyBorder="1" applyAlignment="1">
      <alignment horizontal="center" vertical="center" wrapText="1"/>
    </xf>
    <xf numFmtId="0" fontId="82" fillId="33" borderId="38" xfId="0" applyFont="1" applyFill="1" applyBorder="1" applyAlignment="1">
      <alignment horizontal="center"/>
    </xf>
    <xf numFmtId="0" fontId="128" fillId="33" borderId="0" xfId="0" quotePrefix="1" applyFont="1" applyFill="1" applyBorder="1" applyAlignment="1">
      <alignment horizontal="center" vertical="center"/>
    </xf>
    <xf numFmtId="0" fontId="128" fillId="33" borderId="0" xfId="0" applyFont="1" applyFill="1" applyBorder="1" applyAlignment="1">
      <alignment horizontal="center" vertical="center"/>
    </xf>
    <xf numFmtId="0" fontId="82" fillId="69" borderId="0" xfId="0" applyFont="1" applyFill="1" applyBorder="1" applyAlignment="1">
      <alignment horizontal="center"/>
    </xf>
    <xf numFmtId="0" fontId="82" fillId="69" borderId="0" xfId="0" applyFont="1" applyFill="1" applyBorder="1" applyAlignment="1">
      <alignment horizontal="center" vertical="center"/>
    </xf>
    <xf numFmtId="0" fontId="128" fillId="69" borderId="0" xfId="0" applyFont="1" applyFill="1" applyBorder="1" applyAlignment="1">
      <alignment horizontal="center"/>
    </xf>
    <xf numFmtId="0" fontId="128" fillId="69" borderId="0" xfId="0" applyFont="1" applyFill="1" applyBorder="1" applyAlignment="1">
      <alignment horizontal="center" vertical="center"/>
    </xf>
    <xf numFmtId="168" fontId="143" fillId="69" borderId="11" xfId="0" applyNumberFormat="1" applyFont="1" applyFill="1" applyBorder="1" applyAlignment="1">
      <alignment wrapText="1"/>
    </xf>
    <xf numFmtId="168" fontId="143" fillId="69" borderId="11" xfId="0" applyNumberFormat="1" applyFont="1" applyFill="1" applyBorder="1" applyAlignment="1">
      <alignment horizontal="center" wrapText="1"/>
    </xf>
    <xf numFmtId="0" fontId="128" fillId="33" borderId="0" xfId="0" applyFont="1" applyFill="1" applyBorder="1" applyAlignment="1">
      <alignment horizontal="right" vertical="center"/>
    </xf>
    <xf numFmtId="0" fontId="128" fillId="69" borderId="0" xfId="0" applyFont="1" applyFill="1" applyBorder="1" applyAlignment="1">
      <alignment horizontal="center" vertical="center" wrapText="1"/>
    </xf>
    <xf numFmtId="0" fontId="58" fillId="0" borderId="19" xfId="0" applyFont="1" applyFill="1" applyBorder="1"/>
    <xf numFmtId="0" fontId="128" fillId="33" borderId="11" xfId="0" applyFont="1" applyFill="1" applyBorder="1" applyAlignment="1">
      <alignment horizontal="center" vertical="center"/>
    </xf>
    <xf numFmtId="0" fontId="4" fillId="0" borderId="210" xfId="0" applyFont="1" applyFill="1" applyBorder="1" applyAlignment="1">
      <alignment horizontal="left" vertical="center" wrapText="1"/>
    </xf>
    <xf numFmtId="0" fontId="77" fillId="0" borderId="0" xfId="0" applyFont="1" applyFill="1" applyBorder="1" applyAlignment="1">
      <alignment vertical="top"/>
    </xf>
    <xf numFmtId="0" fontId="77" fillId="0" borderId="0" xfId="0" applyFont="1" applyFill="1" applyBorder="1" applyAlignment="1">
      <alignment horizontal="right" vertical="top"/>
    </xf>
    <xf numFmtId="0" fontId="128" fillId="33" borderId="0" xfId="0" applyFont="1" applyFill="1" applyBorder="1" applyAlignment="1">
      <alignment horizontal="right" vertical="center" wrapText="1"/>
    </xf>
    <xf numFmtId="0" fontId="128" fillId="33" borderId="11" xfId="0" applyFont="1" applyFill="1" applyBorder="1" applyAlignment="1">
      <alignment horizontal="right" vertical="center"/>
    </xf>
    <xf numFmtId="0" fontId="82" fillId="33" borderId="38" xfId="0" applyFont="1" applyFill="1" applyBorder="1" applyAlignment="1">
      <alignment horizontal="right"/>
    </xf>
    <xf numFmtId="0" fontId="82" fillId="33" borderId="38" xfId="0" applyFont="1" applyFill="1" applyBorder="1" applyAlignment="1">
      <alignment horizontal="right" vertical="center" wrapText="1"/>
    </xf>
    <xf numFmtId="169" fontId="58" fillId="34" borderId="124" xfId="0" applyNumberFormat="1" applyFont="1" applyFill="1" applyBorder="1" applyAlignment="1">
      <alignment horizontal="right"/>
    </xf>
    <xf numFmtId="169" fontId="58" fillId="0" borderId="0" xfId="0" applyNumberFormat="1" applyFont="1" applyAlignment="1">
      <alignment horizontal="right"/>
    </xf>
    <xf numFmtId="169" fontId="58" fillId="0" borderId="11" xfId="0" applyNumberFormat="1" applyFont="1" applyBorder="1" applyAlignment="1">
      <alignment horizontal="right"/>
    </xf>
    <xf numFmtId="169" fontId="3" fillId="34" borderId="205" xfId="0" applyNumberFormat="1" applyFont="1" applyFill="1" applyBorder="1" applyAlignment="1"/>
    <xf numFmtId="3" fontId="2" fillId="0" borderId="0" xfId="0" applyNumberFormat="1" applyFont="1"/>
    <xf numFmtId="3" fontId="2" fillId="0" borderId="0" xfId="0" applyNumberFormat="1" applyFont="1" applyFill="1"/>
    <xf numFmtId="0" fontId="139" fillId="0" borderId="0" xfId="0" applyFont="1" applyFill="1" applyAlignment="1">
      <alignment horizontal="center"/>
    </xf>
    <xf numFmtId="0" fontId="64" fillId="0" borderId="0" xfId="0" applyFont="1" applyBorder="1" applyAlignment="1">
      <alignment horizontal="right" vertical="top" wrapText="1"/>
    </xf>
    <xf numFmtId="0" fontId="79" fillId="0" borderId="0" xfId="0" quotePrefix="1" applyFont="1" applyBorder="1" applyAlignment="1">
      <alignment horizontal="right" vertical="center" wrapText="1"/>
    </xf>
    <xf numFmtId="0" fontId="78" fillId="0" borderId="24" xfId="0" quotePrefix="1" applyFont="1" applyBorder="1" applyAlignment="1">
      <alignment horizontal="left" vertical="center" wrapText="1"/>
    </xf>
    <xf numFmtId="0" fontId="78" fillId="0" borderId="0" xfId="0" quotePrefix="1" applyFont="1" applyBorder="1" applyAlignment="1">
      <alignment horizontal="left" vertical="center" wrapText="1"/>
    </xf>
    <xf numFmtId="0" fontId="4" fillId="0" borderId="0" xfId="0" quotePrefix="1" applyFont="1" applyFill="1" applyBorder="1" applyAlignment="1">
      <alignment horizontal="left" vertical="top" wrapText="1"/>
    </xf>
    <xf numFmtId="0" fontId="79" fillId="0" borderId="0" xfId="0" applyFont="1" applyBorder="1" applyAlignment="1">
      <alignment horizontal="right" vertical="center" wrapText="1"/>
    </xf>
    <xf numFmtId="0" fontId="78" fillId="0" borderId="0" xfId="0" applyFont="1" applyBorder="1" applyAlignment="1">
      <alignment horizontal="left" vertical="center" wrapText="1"/>
    </xf>
    <xf numFmtId="0" fontId="82" fillId="33" borderId="38" xfId="0" applyFont="1" applyFill="1" applyBorder="1" applyAlignment="1">
      <alignment horizontal="center" vertical="center" wrapText="1"/>
    </xf>
    <xf numFmtId="0" fontId="82" fillId="33" borderId="11" xfId="0" applyFont="1" applyFill="1" applyBorder="1" applyAlignment="1">
      <alignment horizontal="center" vertical="center" wrapText="1"/>
    </xf>
    <xf numFmtId="0" fontId="4" fillId="0" borderId="38" xfId="0" quotePrefix="1" applyFont="1" applyFill="1" applyBorder="1" applyAlignment="1">
      <alignment horizontal="left" vertical="top" wrapText="1"/>
    </xf>
    <xf numFmtId="0" fontId="64" fillId="0" borderId="25" xfId="0" applyFont="1" applyBorder="1" applyAlignment="1">
      <alignment horizontal="right" vertical="center" wrapText="1"/>
    </xf>
    <xf numFmtId="0" fontId="64" fillId="0" borderId="83" xfId="0" applyFont="1" applyBorder="1" applyAlignment="1">
      <alignment horizontal="righ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82" fillId="33" borderId="0" xfId="0" applyFont="1" applyFill="1" applyBorder="1" applyAlignment="1">
      <alignment horizontal="center" vertical="center" wrapText="1"/>
    </xf>
    <xf numFmtId="0" fontId="64" fillId="0" borderId="0" xfId="0" quotePrefix="1" applyFont="1" applyFill="1" applyBorder="1" applyAlignment="1">
      <alignment horizontal="right" vertical="top" wrapText="1"/>
    </xf>
    <xf numFmtId="0" fontId="61" fillId="0" borderId="0" xfId="0" applyFont="1" applyBorder="1" applyAlignment="1">
      <alignment horizontal="right" vertical="center"/>
    </xf>
    <xf numFmtId="0" fontId="4" fillId="0" borderId="24" xfId="0" quotePrefix="1" applyFont="1" applyFill="1" applyBorder="1" applyAlignment="1">
      <alignment horizontal="left" vertical="top" wrapText="1"/>
    </xf>
    <xf numFmtId="0" fontId="4" fillId="0" borderId="37" xfId="0" quotePrefix="1" applyFont="1" applyFill="1" applyBorder="1" applyAlignment="1">
      <alignment horizontal="left" vertical="top" wrapText="1"/>
    </xf>
    <xf numFmtId="0" fontId="64" fillId="0" borderId="38" xfId="0" quotePrefix="1" applyFont="1" applyFill="1" applyBorder="1" applyAlignment="1">
      <alignment horizontal="right" vertical="top" wrapText="1"/>
    </xf>
    <xf numFmtId="0" fontId="82" fillId="33" borderId="38" xfId="0" applyFont="1" applyFill="1" applyBorder="1" applyAlignment="1">
      <alignment horizontal="center" vertical="center"/>
    </xf>
    <xf numFmtId="0" fontId="4" fillId="0" borderId="0" xfId="0" quotePrefix="1" applyFont="1" applyFill="1" applyBorder="1" applyAlignment="1">
      <alignment horizontal="left" vertical="center" wrapText="1"/>
    </xf>
    <xf numFmtId="0" fontId="72" fillId="0" borderId="0" xfId="0" quotePrefix="1" applyFont="1" applyFill="1" applyBorder="1" applyAlignment="1">
      <alignment horizontal="left" vertical="center" wrapText="1"/>
    </xf>
    <xf numFmtId="0" fontId="4" fillId="0" borderId="210" xfId="0" applyFont="1" applyFill="1" applyBorder="1" applyAlignment="1">
      <alignment horizontal="left" vertical="center" wrapText="1"/>
    </xf>
    <xf numFmtId="0" fontId="4" fillId="0" borderId="211" xfId="0" quotePrefix="1" applyFont="1" applyFill="1" applyBorder="1" applyAlignment="1">
      <alignment horizontal="left" vertical="center" wrapText="1"/>
    </xf>
    <xf numFmtId="0" fontId="72" fillId="0" borderId="211" xfId="0" quotePrefix="1" applyFont="1" applyFill="1" applyBorder="1" applyAlignment="1">
      <alignment horizontal="left" vertical="center" wrapText="1"/>
    </xf>
    <xf numFmtId="0" fontId="82" fillId="33" borderId="11" xfId="0" applyFont="1" applyFill="1" applyBorder="1" applyAlignment="1">
      <alignment horizontal="center" vertical="center"/>
    </xf>
    <xf numFmtId="0" fontId="82" fillId="33" borderId="104" xfId="0" applyFont="1" applyFill="1" applyBorder="1" applyAlignment="1">
      <alignment horizontal="center" vertical="center"/>
    </xf>
    <xf numFmtId="0" fontId="82" fillId="33" borderId="0" xfId="0" applyFont="1" applyFill="1" applyBorder="1" applyAlignment="1">
      <alignment horizontal="center" vertical="center"/>
    </xf>
    <xf numFmtId="0" fontId="4" fillId="30" borderId="23" xfId="0" applyFont="1" applyFill="1" applyBorder="1" applyAlignment="1">
      <alignment horizontal="left" vertical="justify"/>
    </xf>
    <xf numFmtId="0" fontId="4" fillId="30" borderId="25" xfId="0" applyFont="1" applyFill="1" applyBorder="1" applyAlignment="1">
      <alignment horizontal="left" vertical="justify"/>
    </xf>
    <xf numFmtId="168" fontId="129" fillId="69" borderId="127" xfId="0" applyNumberFormat="1" applyFont="1" applyFill="1" applyBorder="1" applyAlignment="1">
      <alignment horizontal="center" wrapText="1"/>
    </xf>
    <xf numFmtId="0" fontId="129" fillId="33" borderId="127" xfId="0" applyFont="1" applyFill="1" applyBorder="1" applyAlignment="1">
      <alignment horizontal="center" vertical="center" wrapText="1"/>
    </xf>
    <xf numFmtId="0" fontId="129" fillId="33" borderId="127" xfId="0" applyFont="1" applyFill="1" applyBorder="1" applyAlignment="1">
      <alignment horizontal="center" vertical="center"/>
    </xf>
    <xf numFmtId="0" fontId="78" fillId="0" borderId="209" xfId="0" quotePrefix="1" applyFont="1" applyBorder="1" applyAlignment="1">
      <alignment horizontal="left" vertical="center" wrapText="1"/>
    </xf>
    <xf numFmtId="0" fontId="79" fillId="0" borderId="209" xfId="0" quotePrefix="1" applyFont="1" applyBorder="1" applyAlignment="1">
      <alignment horizontal="right" vertical="center"/>
    </xf>
    <xf numFmtId="168" fontId="129" fillId="69" borderId="11" xfId="0" applyNumberFormat="1" applyFont="1" applyFill="1" applyBorder="1" applyAlignment="1">
      <alignment horizontal="center" wrapText="1"/>
    </xf>
    <xf numFmtId="0" fontId="82" fillId="69" borderId="38" xfId="0" applyFont="1" applyFill="1" applyBorder="1" applyAlignment="1">
      <alignment horizontal="center" vertical="center"/>
    </xf>
    <xf numFmtId="0" fontId="82" fillId="69" borderId="0" xfId="0" applyFont="1" applyFill="1" applyBorder="1" applyAlignment="1">
      <alignment horizontal="center" vertical="center"/>
    </xf>
    <xf numFmtId="0" fontId="0" fillId="0" borderId="25" xfId="0" applyBorder="1" applyAlignment="1">
      <alignment horizontal="left" vertical="justify"/>
    </xf>
    <xf numFmtId="0" fontId="78" fillId="0" borderId="130" xfId="0" quotePrefix="1" applyFont="1" applyBorder="1" applyAlignment="1">
      <alignment horizontal="left" vertical="center" wrapText="1"/>
    </xf>
    <xf numFmtId="0" fontId="78" fillId="0" borderId="124" xfId="0" quotePrefix="1" applyFont="1" applyBorder="1" applyAlignment="1">
      <alignment horizontal="left" vertical="center" wrapText="1"/>
    </xf>
    <xf numFmtId="0" fontId="129" fillId="33" borderId="0" xfId="0" applyFont="1" applyFill="1" applyBorder="1" applyAlignment="1">
      <alignment horizontal="center" vertical="justify" wrapText="1"/>
    </xf>
    <xf numFmtId="0" fontId="143" fillId="33" borderId="11" xfId="0" applyFont="1" applyFill="1" applyBorder="1" applyAlignment="1">
      <alignment horizontal="center" vertical="center" wrapText="1"/>
    </xf>
    <xf numFmtId="0" fontId="143" fillId="33" borderId="11" xfId="0" applyFont="1" applyFill="1" applyBorder="1" applyAlignment="1">
      <alignment horizontal="center" vertical="center"/>
    </xf>
    <xf numFmtId="0" fontId="4" fillId="0" borderId="25" xfId="0" quotePrefix="1" applyFont="1" applyFill="1" applyBorder="1" applyAlignment="1">
      <alignment horizontal="left" vertical="center" wrapText="1"/>
    </xf>
    <xf numFmtId="0" fontId="79" fillId="0" borderId="143" xfId="0" applyFont="1" applyBorder="1" applyAlignment="1">
      <alignment horizontal="right" vertical="center"/>
    </xf>
    <xf numFmtId="0" fontId="79" fillId="0" borderId="144" xfId="0" applyFont="1" applyBorder="1" applyAlignment="1">
      <alignment horizontal="right" vertical="center"/>
    </xf>
    <xf numFmtId="168" fontId="143" fillId="69" borderId="11" xfId="0" applyNumberFormat="1" applyFont="1" applyFill="1" applyBorder="1" applyAlignment="1">
      <alignment horizontal="center" wrapText="1"/>
    </xf>
    <xf numFmtId="0" fontId="76" fillId="0" borderId="38" xfId="0" quotePrefix="1" applyFont="1" applyFill="1" applyBorder="1" applyAlignment="1">
      <alignment horizontal="left" vertical="top" wrapText="1"/>
    </xf>
    <xf numFmtId="0" fontId="76" fillId="0" borderId="0" xfId="0" quotePrefix="1" applyFont="1" applyFill="1" applyBorder="1" applyAlignment="1">
      <alignment horizontal="left" vertical="top"/>
    </xf>
  </cellXfs>
  <cellStyles count="45904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" xfId="39" builtinId="26" customBuiltin="1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" xfId="49" builtinId="27" customBuiltin="1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7375E"/>
      <color rgb="FF006F91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1377280"/>
        <c:axId val="203183232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377280"/>
        <c:axId val="203183232"/>
      </c:lineChart>
      <c:catAx>
        <c:axId val="201377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03183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3183232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01377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0</xdr:rowOff>
    </xdr:from>
    <xdr:to>
      <xdr:col>2</xdr:col>
      <xdr:colOff>0</xdr:colOff>
      <xdr:row>13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3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printerSettings" Target="../printerSettings/printerSettings8.bin"/><Relationship Id="rId5" Type="http://schemas.openxmlformats.org/officeDocument/2006/relationships/printerSettings" Target="../printerSettings/printerSettings7.bin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topLeftCell="A21" zoomScale="75" zoomScaleNormal="75" zoomScaleSheetLayoutView="50" zoomScalePageLayoutView="50" workbookViewId="0"/>
  </sheetViews>
  <sheetFormatPr defaultRowHeight="12.75"/>
  <cols>
    <col min="1" max="2" width="28.7109375" customWidth="1"/>
    <col min="3" max="3" width="3.28515625" customWidth="1"/>
    <col min="4" max="4" width="110" customWidth="1"/>
    <col min="5" max="5" width="4.85546875" customWidth="1"/>
  </cols>
  <sheetData>
    <row r="1" spans="1:2">
      <c r="A1" s="412"/>
      <c r="B1" s="412"/>
    </row>
    <row r="2" spans="1:2">
      <c r="A2" s="412"/>
      <c r="B2" s="412"/>
    </row>
    <row r="3" spans="1:2">
      <c r="A3" s="412"/>
      <c r="B3" s="412"/>
    </row>
    <row r="4" spans="1:2">
      <c r="A4" s="412"/>
      <c r="B4" s="412"/>
    </row>
    <row r="5" spans="1:2">
      <c r="A5" s="412"/>
      <c r="B5" s="412"/>
    </row>
    <row r="6" spans="1:2">
      <c r="A6" s="412"/>
      <c r="B6" s="412"/>
    </row>
    <row r="7" spans="1:2">
      <c r="A7" s="412"/>
      <c r="B7" s="412"/>
    </row>
    <row r="8" spans="1:2">
      <c r="A8" s="412"/>
      <c r="B8" s="412"/>
    </row>
    <row r="9" spans="1:2">
      <c r="A9" s="412"/>
      <c r="B9" s="412"/>
    </row>
    <row r="10" spans="1:2">
      <c r="A10" s="412"/>
      <c r="B10" s="412"/>
    </row>
    <row r="11" spans="1:2">
      <c r="A11" s="412"/>
      <c r="B11" s="412"/>
    </row>
    <row r="12" spans="1:2">
      <c r="A12" s="412"/>
      <c r="B12" s="412"/>
    </row>
    <row r="13" spans="1:2">
      <c r="A13" s="412"/>
      <c r="B13" s="412"/>
    </row>
    <row r="14" spans="1:2">
      <c r="A14" s="412"/>
      <c r="B14" s="412"/>
    </row>
    <row r="15" spans="1:2">
      <c r="A15" s="412"/>
      <c r="B15" s="412"/>
    </row>
    <row r="16" spans="1:2">
      <c r="A16" s="412"/>
      <c r="B16" s="412"/>
    </row>
    <row r="17" spans="1:14">
      <c r="A17" s="412"/>
      <c r="B17" s="412"/>
    </row>
    <row r="18" spans="1:14">
      <c r="A18" s="412"/>
      <c r="B18" s="412"/>
    </row>
    <row r="19" spans="1:14">
      <c r="A19" s="412"/>
      <c r="B19" s="412"/>
    </row>
    <row r="20" spans="1:14">
      <c r="A20" s="412"/>
      <c r="B20" s="412"/>
    </row>
    <row r="21" spans="1:14">
      <c r="A21" s="412"/>
      <c r="B21" s="412"/>
    </row>
    <row r="22" spans="1:14">
      <c r="A22" s="412"/>
      <c r="B22" s="412"/>
    </row>
    <row r="23" spans="1:14">
      <c r="A23" s="412"/>
      <c r="B23" s="412"/>
    </row>
    <row r="24" spans="1:14">
      <c r="A24" s="412"/>
      <c r="B24" s="412"/>
    </row>
    <row r="25" spans="1:14">
      <c r="A25" s="412"/>
      <c r="B25" s="412"/>
    </row>
    <row r="26" spans="1:14">
      <c r="A26" s="412"/>
      <c r="B26" s="412"/>
    </row>
    <row r="27" spans="1:14">
      <c r="A27" s="412"/>
      <c r="B27" s="412"/>
    </row>
    <row r="28" spans="1:14" ht="37.5">
      <c r="A28" s="412"/>
      <c r="B28" s="412"/>
      <c r="D28" s="804" t="s">
        <v>369</v>
      </c>
      <c r="E28" s="413"/>
      <c r="F28" s="413"/>
      <c r="G28" s="413"/>
      <c r="H28" s="413"/>
      <c r="I28" s="413"/>
      <c r="J28" s="413"/>
      <c r="K28" s="413"/>
      <c r="L28" s="413"/>
      <c r="M28" s="413"/>
      <c r="N28" s="414"/>
    </row>
    <row r="29" spans="1:14" ht="37.5">
      <c r="A29" s="412"/>
      <c r="B29" s="412"/>
      <c r="D29" s="804" t="s">
        <v>370</v>
      </c>
      <c r="E29" s="413"/>
      <c r="F29" s="413"/>
      <c r="G29" s="413"/>
      <c r="H29" s="413"/>
      <c r="I29" s="413"/>
      <c r="J29" s="413"/>
      <c r="K29" s="413"/>
      <c r="L29" s="413"/>
      <c r="M29" s="413"/>
      <c r="N29" s="414"/>
    </row>
    <row r="30" spans="1:14" ht="37.5">
      <c r="A30" s="412"/>
      <c r="B30" s="412"/>
      <c r="D30" s="805">
        <v>42309</v>
      </c>
      <c r="E30" s="413"/>
      <c r="F30" s="413"/>
      <c r="G30" s="413"/>
      <c r="H30" s="413"/>
      <c r="I30" s="413"/>
      <c r="J30" s="413"/>
      <c r="K30" s="413"/>
      <c r="L30" s="413"/>
      <c r="M30" s="413"/>
      <c r="N30" s="414"/>
    </row>
    <row r="31" spans="1:14" ht="34.5">
      <c r="A31" s="412"/>
      <c r="B31" s="412"/>
      <c r="D31" s="801"/>
      <c r="E31" s="413"/>
      <c r="F31" s="413"/>
      <c r="G31" s="413"/>
      <c r="H31" s="413"/>
      <c r="I31" s="413"/>
      <c r="J31" s="413"/>
      <c r="K31" s="413"/>
      <c r="L31" s="413"/>
      <c r="M31" s="413"/>
      <c r="N31" s="414"/>
    </row>
    <row r="32" spans="1:14" ht="45">
      <c r="A32" s="412"/>
      <c r="B32" s="412"/>
      <c r="E32" s="797"/>
      <c r="F32" s="413"/>
      <c r="G32" s="413"/>
      <c r="H32" s="413"/>
      <c r="I32" s="413"/>
      <c r="J32" s="413"/>
      <c r="K32" s="413"/>
      <c r="L32" s="413"/>
      <c r="M32" s="413"/>
      <c r="N32" s="415"/>
    </row>
    <row r="33" spans="1:14">
      <c r="A33" s="412"/>
      <c r="B33" s="412"/>
      <c r="D33" s="414"/>
      <c r="E33" s="416"/>
      <c r="F33" s="416"/>
      <c r="G33" s="416"/>
      <c r="H33" s="416"/>
      <c r="I33" s="416"/>
      <c r="J33" s="416"/>
      <c r="K33" s="413"/>
      <c r="L33" s="413"/>
      <c r="M33" s="413"/>
      <c r="N33" s="414"/>
    </row>
    <row r="34" spans="1:14" ht="35.25">
      <c r="A34" s="412"/>
      <c r="B34" s="412"/>
      <c r="D34" s="417"/>
      <c r="E34" s="416"/>
      <c r="F34" s="416"/>
      <c r="G34" s="416"/>
      <c r="H34" s="416"/>
      <c r="I34" s="416"/>
      <c r="J34" s="416"/>
      <c r="K34" s="413"/>
      <c r="L34" s="413"/>
      <c r="M34" s="413"/>
      <c r="N34" s="414"/>
    </row>
    <row r="35" spans="1:14" ht="35.25">
      <c r="A35" s="412"/>
      <c r="B35" s="412"/>
      <c r="D35" s="806" t="s">
        <v>371</v>
      </c>
      <c r="E35" s="798"/>
      <c r="F35" s="798"/>
      <c r="G35" s="798"/>
      <c r="H35" s="798"/>
      <c r="I35" s="798"/>
      <c r="J35" s="798"/>
      <c r="K35" s="799"/>
      <c r="L35" s="799"/>
      <c r="M35" s="799"/>
      <c r="N35" s="799"/>
    </row>
    <row r="36" spans="1:14" ht="35.25">
      <c r="A36" s="412"/>
      <c r="B36" s="412"/>
      <c r="D36" s="806" t="s">
        <v>370</v>
      </c>
      <c r="E36" s="799"/>
      <c r="F36" s="798"/>
      <c r="G36" s="798"/>
      <c r="H36" s="798"/>
      <c r="I36" s="798"/>
      <c r="J36" s="798"/>
      <c r="K36" s="799"/>
      <c r="L36" s="799"/>
      <c r="M36" s="799"/>
      <c r="N36" s="799"/>
    </row>
    <row r="37" spans="1:14" ht="35.25">
      <c r="A37" s="412"/>
      <c r="B37" s="412"/>
      <c r="D37" s="806" t="s">
        <v>400</v>
      </c>
      <c r="E37" s="799"/>
      <c r="F37" s="799"/>
      <c r="G37" s="799"/>
      <c r="H37" s="799"/>
      <c r="I37" s="799"/>
      <c r="J37" s="799"/>
      <c r="K37" s="799"/>
      <c r="L37" s="799"/>
      <c r="M37" s="799"/>
      <c r="N37" s="799"/>
    </row>
    <row r="38" spans="1:14" ht="11.25" customHeight="1">
      <c r="A38" s="412"/>
      <c r="B38" s="412"/>
      <c r="D38" s="802"/>
      <c r="E38" s="800"/>
      <c r="F38" s="800"/>
      <c r="G38" s="800"/>
      <c r="H38" s="800"/>
      <c r="I38" s="800"/>
      <c r="J38" s="800"/>
      <c r="K38" s="800"/>
      <c r="L38" s="800"/>
      <c r="M38" s="800"/>
      <c r="N38" s="800"/>
    </row>
    <row r="39" spans="1:14">
      <c r="A39" s="412"/>
      <c r="B39" s="412"/>
    </row>
    <row r="40" spans="1:14">
      <c r="A40" s="412"/>
      <c r="B40" s="412"/>
    </row>
    <row r="41" spans="1:14">
      <c r="A41" s="412"/>
      <c r="B41" s="412"/>
    </row>
    <row r="42" spans="1:14">
      <c r="A42" s="412"/>
      <c r="B42" s="412"/>
    </row>
    <row r="43" spans="1:14">
      <c r="A43" s="412"/>
      <c r="B43" s="412"/>
    </row>
    <row r="44" spans="1:14">
      <c r="A44" s="412"/>
      <c r="B44" s="412"/>
    </row>
    <row r="45" spans="1:14">
      <c r="A45" s="412"/>
      <c r="B45" s="412"/>
    </row>
    <row r="46" spans="1:14">
      <c r="A46" s="412"/>
      <c r="B46" s="412"/>
    </row>
    <row r="47" spans="1:14">
      <c r="A47" s="412"/>
      <c r="B47" s="412"/>
    </row>
    <row r="48" spans="1:14">
      <c r="A48" s="412"/>
      <c r="B48" s="412"/>
    </row>
    <row r="49" spans="1:2">
      <c r="A49" s="412"/>
      <c r="B49" s="412"/>
    </row>
    <row r="50" spans="1:2">
      <c r="A50" s="412"/>
      <c r="B50" s="412"/>
    </row>
    <row r="51" spans="1:2">
      <c r="A51" s="412"/>
      <c r="B51" s="412"/>
    </row>
    <row r="52" spans="1:2">
      <c r="A52" s="412"/>
      <c r="B52" s="412"/>
    </row>
    <row r="53" spans="1:2">
      <c r="A53" s="412"/>
      <c r="B53" s="412"/>
    </row>
    <row r="54" spans="1:2">
      <c r="A54" s="412"/>
      <c r="B54" s="412"/>
    </row>
    <row r="55" spans="1:2">
      <c r="A55" s="412"/>
      <c r="B55" s="412"/>
    </row>
    <row r="56" spans="1:2">
      <c r="A56" s="412"/>
      <c r="B56" s="412"/>
    </row>
    <row r="57" spans="1:2">
      <c r="A57" s="412"/>
      <c r="B57" s="412"/>
    </row>
    <row r="58" spans="1:2">
      <c r="A58" s="412"/>
      <c r="B58" s="412"/>
    </row>
    <row r="59" spans="1:2">
      <c r="A59" s="412"/>
      <c r="B59" s="412"/>
    </row>
    <row r="60" spans="1:2">
      <c r="A60" s="412"/>
      <c r="B60" s="412"/>
    </row>
    <row r="61" spans="1:2">
      <c r="A61" s="412"/>
      <c r="B61" s="412"/>
    </row>
    <row r="62" spans="1:2">
      <c r="A62" s="412"/>
      <c r="B62" s="412"/>
    </row>
    <row r="63" spans="1:2">
      <c r="A63" s="412"/>
      <c r="B63" s="412"/>
    </row>
    <row r="64" spans="1:2">
      <c r="A64" s="412"/>
      <c r="B64" s="412"/>
    </row>
    <row r="65" spans="1:4">
      <c r="A65" s="412"/>
      <c r="B65" s="412"/>
    </row>
    <row r="66" spans="1:4">
      <c r="A66" s="412"/>
      <c r="B66" s="412"/>
    </row>
    <row r="67" spans="1:4">
      <c r="A67" s="412"/>
      <c r="B67" s="412"/>
    </row>
    <row r="68" spans="1:4">
      <c r="A68" s="412"/>
      <c r="B68" s="412"/>
    </row>
    <row r="69" spans="1:4">
      <c r="A69" s="412"/>
      <c r="B69" s="412"/>
    </row>
    <row r="70" spans="1:4">
      <c r="A70" s="412"/>
      <c r="B70" s="412"/>
    </row>
    <row r="71" spans="1:4">
      <c r="A71" s="412"/>
      <c r="B71" s="412"/>
    </row>
    <row r="72" spans="1:4">
      <c r="A72" s="412"/>
      <c r="B72" s="412"/>
    </row>
    <row r="73" spans="1:4">
      <c r="A73" s="412"/>
      <c r="B73" s="412"/>
    </row>
    <row r="74" spans="1:4">
      <c r="A74" s="412"/>
      <c r="B74" s="412"/>
    </row>
    <row r="75" spans="1:4">
      <c r="A75" s="412"/>
      <c r="B75" s="412"/>
    </row>
    <row r="76" spans="1:4">
      <c r="A76" s="412"/>
      <c r="B76" s="412"/>
    </row>
    <row r="77" spans="1:4">
      <c r="A77" s="412"/>
      <c r="B77" s="412"/>
      <c r="D77" s="803" t="s">
        <v>401</v>
      </c>
    </row>
    <row r="78" spans="1:4">
      <c r="A78" s="412"/>
      <c r="B78" s="412"/>
      <c r="D78" s="803" t="s">
        <v>328</v>
      </c>
    </row>
    <row r="79" spans="1:4">
      <c r="A79" s="412"/>
      <c r="B79" s="412"/>
    </row>
    <row r="80" spans="1:4">
      <c r="A80" s="412"/>
      <c r="B80" s="412"/>
      <c r="D80" s="803" t="s">
        <v>402</v>
      </c>
    </row>
    <row r="81" spans="1:4">
      <c r="A81" s="412"/>
      <c r="B81" s="412"/>
      <c r="D81" s="803" t="s">
        <v>328</v>
      </c>
    </row>
    <row r="82" spans="1:4">
      <c r="A82" s="412"/>
      <c r="B82" s="412"/>
    </row>
    <row r="83" spans="1:4">
      <c r="A83" s="412"/>
      <c r="B83" s="412"/>
    </row>
    <row r="84" spans="1:4">
      <c r="A84" s="412"/>
      <c r="B84" s="412"/>
    </row>
    <row r="85" spans="1:4">
      <c r="A85" s="412"/>
      <c r="B85" s="412"/>
    </row>
    <row r="86" spans="1:4">
      <c r="A86" s="412"/>
      <c r="B86" s="412"/>
    </row>
    <row r="87" spans="1:4">
      <c r="A87" s="412"/>
      <c r="B87" s="412"/>
    </row>
    <row r="88" spans="1:4">
      <c r="A88" s="412"/>
      <c r="B88" s="412"/>
    </row>
    <row r="89" spans="1:4">
      <c r="A89" s="412"/>
      <c r="B89" s="412"/>
    </row>
    <row r="90" spans="1:4">
      <c r="A90" s="412"/>
      <c r="B90" s="412"/>
    </row>
  </sheetData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V60"/>
  <sheetViews>
    <sheetView zoomScale="85" zoomScaleNormal="85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8.85546875" defaultRowHeight="12.75"/>
  <cols>
    <col min="1" max="1" width="3.7109375" style="40" customWidth="1"/>
    <col min="2" max="2" width="42.85546875" style="39" customWidth="1"/>
    <col min="3" max="5" width="9.42578125" style="39" customWidth="1"/>
    <col min="6" max="7" width="11.28515625" style="39" customWidth="1"/>
    <col min="8" max="11" width="8.42578125" style="39" customWidth="1"/>
    <col min="12" max="13" width="9.7109375" style="39" customWidth="1"/>
    <col min="14" max="14" width="10.85546875" style="39" customWidth="1"/>
    <col min="15" max="15" width="42.85546875" style="142" customWidth="1"/>
    <col min="16" max="16" width="8.85546875" style="39"/>
    <col min="17" max="17" width="10.85546875" style="39" bestFit="1" customWidth="1"/>
    <col min="18" max="16384" width="8.85546875" style="39"/>
  </cols>
  <sheetData>
    <row r="1" spans="1:22" ht="21.75" customHeight="1">
      <c r="A1" s="41"/>
      <c r="B1" s="341" t="s">
        <v>248</v>
      </c>
      <c r="C1" s="341"/>
      <c r="D1" s="341"/>
      <c r="E1" s="341"/>
      <c r="F1" s="341"/>
      <c r="G1" s="341"/>
      <c r="H1" s="70"/>
      <c r="I1" s="70"/>
      <c r="J1" s="70"/>
      <c r="K1" s="70"/>
      <c r="L1" s="70"/>
      <c r="M1" s="70"/>
      <c r="N1" s="70"/>
      <c r="O1" s="344" t="s">
        <v>256</v>
      </c>
      <c r="P1" s="131"/>
      <c r="Q1" s="127" t="s">
        <v>170</v>
      </c>
      <c r="R1" s="131"/>
    </row>
    <row r="2" spans="1:22" ht="12.75" customHeight="1">
      <c r="A2" s="73"/>
      <c r="B2" s="1028" t="s">
        <v>111</v>
      </c>
      <c r="C2" s="1028"/>
      <c r="D2" s="1028"/>
      <c r="E2" s="1028"/>
      <c r="F2" s="1028"/>
      <c r="G2" s="1028"/>
      <c r="H2" s="1028"/>
      <c r="I2" s="1029" t="s">
        <v>384</v>
      </c>
      <c r="J2" s="1029"/>
      <c r="K2" s="1029"/>
      <c r="L2" s="1029"/>
      <c r="M2" s="1029"/>
      <c r="N2" s="1029"/>
      <c r="O2" s="1029"/>
      <c r="P2" s="131"/>
      <c r="Q2" s="131"/>
      <c r="R2" s="131"/>
    </row>
    <row r="3" spans="1:22" ht="12.75" customHeight="1">
      <c r="A3" s="539"/>
      <c r="B3" s="880" t="str">
        <f>+'Quadro_Table 7'!B3</f>
        <v>(ótica da contabilidade pública)</v>
      </c>
      <c r="C3" s="880"/>
      <c r="D3" s="880"/>
      <c r="E3" s="880"/>
      <c r="F3" s="880"/>
      <c r="G3" s="880"/>
      <c r="H3" s="880"/>
      <c r="I3" s="881"/>
      <c r="J3" s="881"/>
      <c r="K3" s="881"/>
      <c r="L3" s="881"/>
      <c r="M3" s="881"/>
      <c r="N3" s="881"/>
      <c r="O3" s="881" t="str">
        <f>+'Quadro_Table 7'!O3</f>
        <v>(public Account - cash basis)</v>
      </c>
      <c r="P3" s="131"/>
      <c r="Q3" s="131"/>
      <c r="R3" s="131"/>
    </row>
    <row r="4" spans="1:22" ht="12.75" customHeight="1">
      <c r="A4" s="539"/>
      <c r="B4" s="425"/>
      <c r="C4" s="425"/>
      <c r="D4" s="425"/>
      <c r="E4" s="425"/>
      <c r="F4" s="425"/>
      <c r="G4" s="425"/>
      <c r="H4" s="425"/>
      <c r="I4" s="426"/>
      <c r="J4" s="426"/>
      <c r="K4" s="426"/>
      <c r="L4" s="426"/>
      <c r="M4" s="426"/>
      <c r="N4" s="426"/>
      <c r="O4" s="426"/>
      <c r="P4" s="131"/>
      <c r="Q4" s="131"/>
      <c r="R4" s="131"/>
    </row>
    <row r="5" spans="1:22" ht="14.1" customHeight="1">
      <c r="A5" s="541"/>
      <c r="B5" s="533"/>
      <c r="C5" s="1031">
        <f>+'Quadro_Table 7'!C5</f>
        <v>2010</v>
      </c>
      <c r="D5" s="1031">
        <f>+'Quadro_Table 7'!D5</f>
        <v>2011</v>
      </c>
      <c r="E5" s="1031">
        <f>+'Quadro_Table 7'!E5</f>
        <v>2012</v>
      </c>
      <c r="F5" s="1031">
        <f>+'Quadro_Table 7'!F5</f>
        <v>2013</v>
      </c>
      <c r="G5" s="1031">
        <f>+'Quadro_Table 7'!G5</f>
        <v>2014</v>
      </c>
      <c r="H5" s="1031">
        <f>+'Quadro_Table 7'!H5</f>
        <v>2011</v>
      </c>
      <c r="I5" s="1031">
        <f>+'Quadro_Table 7'!I5</f>
        <v>2012</v>
      </c>
      <c r="J5" s="1031">
        <f>+'Quadro_Table 7'!J5</f>
        <v>2013</v>
      </c>
      <c r="K5" s="1031">
        <f>+'Quadro_Table 7'!K5</f>
        <v>2014</v>
      </c>
      <c r="L5" s="957" t="str">
        <f>+'Quadro_Table 7'!L5</f>
        <v xml:space="preserve">III T 2014*
</v>
      </c>
      <c r="M5" s="534" t="str">
        <f>+'Quadro_Table 7'!M5</f>
        <v xml:space="preserve">III T 2015*
</v>
      </c>
      <c r="N5" s="957" t="str">
        <f>+'Quadro_Table 7'!N5</f>
        <v xml:space="preserve">III T 15/14*
</v>
      </c>
      <c r="O5" s="535"/>
      <c r="P5" s="70"/>
      <c r="Q5" s="42"/>
    </row>
    <row r="6" spans="1:22" ht="14.1" customHeight="1">
      <c r="A6" s="541"/>
      <c r="B6" s="970"/>
      <c r="C6" s="1032"/>
      <c r="D6" s="1032"/>
      <c r="E6" s="1032"/>
      <c r="F6" s="1032"/>
      <c r="G6" s="1032"/>
      <c r="H6" s="1032"/>
      <c r="I6" s="1032"/>
      <c r="J6" s="1032"/>
      <c r="K6" s="1032"/>
      <c r="L6" s="969" t="str">
        <f>+'Quadro_Table 7'!L6</f>
        <v>III Q 2014*</v>
      </c>
      <c r="M6" s="973" t="str">
        <f>+'Quadro_Table 7'!M6</f>
        <v>III Q 2015*</v>
      </c>
      <c r="N6" s="969" t="str">
        <f>+'Quadro_Table 7'!N6</f>
        <v>III Q 15/14*</v>
      </c>
      <c r="O6" s="972"/>
      <c r="P6" s="70"/>
      <c r="Q6" s="42"/>
    </row>
    <row r="7" spans="1:22" ht="24" customHeight="1">
      <c r="A7" s="541"/>
      <c r="B7" s="536"/>
      <c r="C7" s="1030" t="s">
        <v>361</v>
      </c>
      <c r="D7" s="1030"/>
      <c r="E7" s="1030"/>
      <c r="F7" s="1030"/>
      <c r="G7" s="1030"/>
      <c r="H7" s="1030" t="s">
        <v>368</v>
      </c>
      <c r="I7" s="1030"/>
      <c r="J7" s="1030"/>
      <c r="K7" s="1030"/>
      <c r="L7" s="1030" t="s">
        <v>361</v>
      </c>
      <c r="M7" s="1030"/>
      <c r="N7" s="484" t="s">
        <v>362</v>
      </c>
      <c r="O7" s="486"/>
      <c r="P7" s="70"/>
      <c r="Q7" s="42"/>
    </row>
    <row r="8" spans="1:22" ht="18" customHeight="1">
      <c r="A8" s="540"/>
      <c r="B8" s="542" t="s">
        <v>7</v>
      </c>
      <c r="C8" s="543">
        <v>23115.4</v>
      </c>
      <c r="D8" s="544">
        <v>22828.9</v>
      </c>
      <c r="E8" s="544">
        <v>25694.799999999999</v>
      </c>
      <c r="F8" s="544">
        <v>25045.4</v>
      </c>
      <c r="G8" s="545">
        <v>25774.3</v>
      </c>
      <c r="H8" s="546">
        <f>+((D8/C8)-1)*100</f>
        <v>-1.2394334512922156</v>
      </c>
      <c r="I8" s="547">
        <f t="shared" ref="I8:I22" si="0">+((E8/D8)-1)*100</f>
        <v>12.553824319174378</v>
      </c>
      <c r="J8" s="547">
        <f t="shared" ref="J8:J22" si="1">+((F8/E8)-1)*100</f>
        <v>-2.5273596214019922</v>
      </c>
      <c r="K8" s="548">
        <f t="shared" ref="K8:K22" si="2">+((G8/F8)-1)*100</f>
        <v>2.9103148681993485</v>
      </c>
      <c r="L8" s="561">
        <v>18983.449295490002</v>
      </c>
      <c r="M8" s="562">
        <v>19868.97874069</v>
      </c>
      <c r="N8" s="563">
        <f>+((M8/L8)-1)*100</f>
        <v>4.6647447016405996</v>
      </c>
      <c r="O8" s="549" t="s">
        <v>230</v>
      </c>
      <c r="P8" s="84"/>
      <c r="R8" s="71"/>
      <c r="S8" s="71"/>
    </row>
    <row r="9" spans="1:22" ht="18" customHeight="1">
      <c r="B9" s="273" t="s">
        <v>126</v>
      </c>
      <c r="C9" s="564">
        <v>4549.4000000000005</v>
      </c>
      <c r="D9" s="565">
        <v>4309.3</v>
      </c>
      <c r="E9" s="275">
        <v>4396.3999999999996</v>
      </c>
      <c r="F9" s="275">
        <v>5723</v>
      </c>
      <c r="G9" s="275">
        <v>6165.6</v>
      </c>
      <c r="H9" s="276">
        <f t="shared" ref="H9:H22" si="3">+((D9/C9)-1)*100</f>
        <v>-5.2776190266848433</v>
      </c>
      <c r="I9" s="276">
        <f t="shared" si="0"/>
        <v>2.0212099412897588</v>
      </c>
      <c r="J9" s="276">
        <f t="shared" si="1"/>
        <v>30.17468838140298</v>
      </c>
      <c r="K9" s="276">
        <f t="shared" si="2"/>
        <v>7.7337060982002548</v>
      </c>
      <c r="L9" s="277">
        <v>4690.4620363700005</v>
      </c>
      <c r="M9" s="277">
        <v>3987.23908678</v>
      </c>
      <c r="N9" s="278">
        <f t="shared" ref="N9:N22" si="4">+((M9/L9)-1)*100</f>
        <v>-14.992615740990678</v>
      </c>
      <c r="O9" s="192" t="s">
        <v>249</v>
      </c>
      <c r="R9" s="71"/>
      <c r="S9" s="71"/>
    </row>
    <row r="10" spans="1:22" ht="18" customHeight="1">
      <c r="B10" s="279" t="s">
        <v>86</v>
      </c>
      <c r="C10" s="564">
        <f t="shared" ref="C10:F10" si="5">+C8-C9</f>
        <v>18566</v>
      </c>
      <c r="D10" s="565">
        <f t="shared" si="5"/>
        <v>18519.600000000002</v>
      </c>
      <c r="E10" s="274">
        <f t="shared" si="5"/>
        <v>21298.400000000001</v>
      </c>
      <c r="F10" s="275">
        <f t="shared" si="5"/>
        <v>19322.400000000001</v>
      </c>
      <c r="G10" s="275">
        <f t="shared" ref="G10" si="6">+G8-G9</f>
        <v>19608.699999999997</v>
      </c>
      <c r="H10" s="278">
        <f t="shared" si="3"/>
        <v>-0.24991920715284888</v>
      </c>
      <c r="I10" s="278">
        <f t="shared" si="0"/>
        <v>15.004643728806233</v>
      </c>
      <c r="J10" s="278">
        <f t="shared" si="1"/>
        <v>-9.2776922210119022</v>
      </c>
      <c r="K10" s="278">
        <f t="shared" si="2"/>
        <v>1.4816999958596977</v>
      </c>
      <c r="L10" s="277">
        <f t="shared" ref="L10" si="7">+L8-L9</f>
        <v>14292.98725912</v>
      </c>
      <c r="M10" s="277">
        <f t="shared" ref="M10" si="8">+M8-M9</f>
        <v>15881.739653909999</v>
      </c>
      <c r="N10" s="278">
        <f t="shared" si="4"/>
        <v>11.115607717177923</v>
      </c>
      <c r="O10" s="193" t="s">
        <v>250</v>
      </c>
      <c r="R10" s="71"/>
      <c r="S10" s="71"/>
    </row>
    <row r="11" spans="1:22" ht="18" customHeight="1">
      <c r="A11" s="41"/>
      <c r="B11" s="550" t="s">
        <v>91</v>
      </c>
      <c r="C11" s="551">
        <v>23173.599999999999</v>
      </c>
      <c r="D11" s="554">
        <v>22655.8</v>
      </c>
      <c r="E11" s="552">
        <v>24958.1</v>
      </c>
      <c r="F11" s="552">
        <v>25383.200000000001</v>
      </c>
      <c r="G11" s="552">
        <v>25027.3</v>
      </c>
      <c r="H11" s="555">
        <f t="shared" si="3"/>
        <v>-2.2344391894224436</v>
      </c>
      <c r="I11" s="556">
        <f t="shared" si="0"/>
        <v>10.162077701957116</v>
      </c>
      <c r="J11" s="556">
        <f t="shared" si="1"/>
        <v>1.703254654801456</v>
      </c>
      <c r="K11" s="557">
        <f t="shared" si="2"/>
        <v>-1.4021084812001705</v>
      </c>
      <c r="L11" s="559">
        <v>17884.952639799983</v>
      </c>
      <c r="M11" s="560">
        <v>18857.362130699945</v>
      </c>
      <c r="N11" s="558">
        <f t="shared" si="4"/>
        <v>5.4370258087014678</v>
      </c>
      <c r="O11" s="553" t="s">
        <v>233</v>
      </c>
      <c r="R11" s="71"/>
      <c r="S11" s="71"/>
    </row>
    <row r="12" spans="1:22" ht="18" customHeight="1">
      <c r="B12" s="273" t="s">
        <v>87</v>
      </c>
      <c r="C12" s="564">
        <f t="shared" ref="C12:F12" si="9">+C13+C14</f>
        <v>12242.099999999999</v>
      </c>
      <c r="D12" s="565">
        <f t="shared" si="9"/>
        <v>11378.3</v>
      </c>
      <c r="E12" s="274">
        <f t="shared" ref="E12" si="10">+E13+E14</f>
        <v>13770.8</v>
      </c>
      <c r="F12" s="274">
        <f t="shared" si="9"/>
        <v>12975.7</v>
      </c>
      <c r="G12" s="274">
        <f t="shared" ref="G12" si="11">+G13+G14</f>
        <v>12725.1</v>
      </c>
      <c r="H12" s="280">
        <f t="shared" si="3"/>
        <v>-7.0559789578585335</v>
      </c>
      <c r="I12" s="280">
        <f t="shared" si="0"/>
        <v>21.026866930912359</v>
      </c>
      <c r="J12" s="280">
        <f t="shared" si="1"/>
        <v>-5.7738112527957579</v>
      </c>
      <c r="K12" s="280">
        <f t="shared" si="2"/>
        <v>-1.9313023574836108</v>
      </c>
      <c r="L12" s="277">
        <f>+L13+L14</f>
        <v>8997.8337582099884</v>
      </c>
      <c r="M12" s="277">
        <f>+M13+M14</f>
        <v>9516.8334750899448</v>
      </c>
      <c r="N12" s="278">
        <f t="shared" si="4"/>
        <v>5.7680518536631142</v>
      </c>
      <c r="O12" s="192" t="s">
        <v>234</v>
      </c>
      <c r="P12" s="71"/>
      <c r="Q12" s="71"/>
      <c r="R12" s="71"/>
      <c r="S12" s="71"/>
      <c r="T12" s="71"/>
      <c r="U12" s="71"/>
      <c r="V12" s="71"/>
    </row>
    <row r="13" spans="1:22" ht="18" customHeight="1">
      <c r="B13" s="281" t="s">
        <v>103</v>
      </c>
      <c r="C13" s="566">
        <v>3097.2</v>
      </c>
      <c r="D13" s="567">
        <v>2863.1</v>
      </c>
      <c r="E13" s="274">
        <v>3065.2</v>
      </c>
      <c r="F13" s="274">
        <v>3503.2</v>
      </c>
      <c r="G13" s="274">
        <v>3523</v>
      </c>
      <c r="H13" s="280">
        <f t="shared" si="3"/>
        <v>-7.5584398811829985</v>
      </c>
      <c r="I13" s="280">
        <f t="shared" si="0"/>
        <v>7.0587824386154852</v>
      </c>
      <c r="J13" s="280">
        <f t="shared" si="1"/>
        <v>14.289442776980298</v>
      </c>
      <c r="K13" s="280">
        <f t="shared" si="2"/>
        <v>0.56519753368349246</v>
      </c>
      <c r="L13" s="283">
        <v>2664.8948328599968</v>
      </c>
      <c r="M13" s="283">
        <v>4576.6869336499922</v>
      </c>
      <c r="N13" s="278">
        <f t="shared" si="4"/>
        <v>71.739870452532543</v>
      </c>
      <c r="O13" s="194" t="s">
        <v>235</v>
      </c>
      <c r="R13" s="71"/>
      <c r="S13" s="71"/>
    </row>
    <row r="14" spans="1:22" ht="18" customHeight="1">
      <c r="B14" s="281" t="s">
        <v>124</v>
      </c>
      <c r="C14" s="566">
        <v>9144.9</v>
      </c>
      <c r="D14" s="567">
        <v>8515.1999999999989</v>
      </c>
      <c r="E14" s="282">
        <v>10705.599999999999</v>
      </c>
      <c r="F14" s="282">
        <v>9472.5</v>
      </c>
      <c r="G14" s="274">
        <v>9202.1</v>
      </c>
      <c r="H14" s="280">
        <f t="shared" si="3"/>
        <v>-6.8858052028999861</v>
      </c>
      <c r="I14" s="280">
        <f t="shared" si="0"/>
        <v>25.723412251033452</v>
      </c>
      <c r="J14" s="280">
        <f t="shared" si="1"/>
        <v>-11.518270811537878</v>
      </c>
      <c r="K14" s="280">
        <f t="shared" si="2"/>
        <v>-2.8545790446027897</v>
      </c>
      <c r="L14" s="283">
        <v>6332.9389253499912</v>
      </c>
      <c r="M14" s="283">
        <v>4940.1465414399518</v>
      </c>
      <c r="N14" s="278">
        <f t="shared" si="4"/>
        <v>-21.992828295483147</v>
      </c>
      <c r="O14" s="194" t="s">
        <v>251</v>
      </c>
      <c r="R14" s="71"/>
      <c r="S14" s="71"/>
    </row>
    <row r="15" spans="1:22" ht="18" customHeight="1">
      <c r="B15" s="284" t="s">
        <v>88</v>
      </c>
      <c r="C15" s="566">
        <v>585.20000000000005</v>
      </c>
      <c r="D15" s="567">
        <v>477</v>
      </c>
      <c r="E15" s="274">
        <v>498.3</v>
      </c>
      <c r="F15" s="274">
        <v>657.8</v>
      </c>
      <c r="G15" s="274">
        <v>816.2</v>
      </c>
      <c r="H15" s="280">
        <f t="shared" si="3"/>
        <v>-18.4894053315106</v>
      </c>
      <c r="I15" s="280">
        <f t="shared" si="0"/>
        <v>4.4654088050314567</v>
      </c>
      <c r="J15" s="280">
        <f t="shared" si="1"/>
        <v>32.008830022075038</v>
      </c>
      <c r="K15" s="280">
        <f t="shared" si="2"/>
        <v>24.080267558528433</v>
      </c>
      <c r="L15" s="283">
        <v>450.7548062599999</v>
      </c>
      <c r="M15" s="283">
        <v>390.5452312700001</v>
      </c>
      <c r="N15" s="278">
        <f t="shared" si="4"/>
        <v>-13.357500386866716</v>
      </c>
      <c r="O15" s="195" t="s">
        <v>237</v>
      </c>
      <c r="R15" s="71"/>
      <c r="S15" s="71"/>
    </row>
    <row r="16" spans="1:22" ht="18" customHeight="1">
      <c r="B16" s="284" t="s">
        <v>89</v>
      </c>
      <c r="C16" s="566">
        <v>13.9</v>
      </c>
      <c r="D16" s="567">
        <v>30.4</v>
      </c>
      <c r="E16" s="274">
        <v>1053.7</v>
      </c>
      <c r="F16" s="274">
        <v>856.6</v>
      </c>
      <c r="G16" s="274">
        <v>582.4</v>
      </c>
      <c r="H16" s="280">
        <f t="shared" si="3"/>
        <v>118.705035971223</v>
      </c>
      <c r="I16" s="280">
        <f t="shared" si="0"/>
        <v>3366.1184210526321</v>
      </c>
      <c r="J16" s="280">
        <f t="shared" si="1"/>
        <v>-18.705513903388059</v>
      </c>
      <c r="K16" s="280">
        <f t="shared" si="2"/>
        <v>-32.010273173009573</v>
      </c>
      <c r="L16" s="283">
        <v>232.94106510000006</v>
      </c>
      <c r="M16" s="283">
        <v>497.28114754999996</v>
      </c>
      <c r="N16" s="278">
        <f t="shared" si="4"/>
        <v>113.47938257967543</v>
      </c>
      <c r="O16" s="195" t="s">
        <v>252</v>
      </c>
      <c r="R16" s="71"/>
      <c r="S16" s="71"/>
    </row>
    <row r="17" spans="1:19" ht="18" customHeight="1">
      <c r="B17" s="279" t="s">
        <v>125</v>
      </c>
      <c r="C17" s="568">
        <v>10332.5</v>
      </c>
      <c r="D17" s="569">
        <v>10770</v>
      </c>
      <c r="E17" s="275">
        <v>9635.1</v>
      </c>
      <c r="F17" s="275">
        <v>10893.1</v>
      </c>
      <c r="G17" s="275">
        <v>10903.7</v>
      </c>
      <c r="H17" s="280">
        <f t="shared" si="3"/>
        <v>4.2342124364868061</v>
      </c>
      <c r="I17" s="280">
        <f t="shared" si="0"/>
        <v>-10.537604456824512</v>
      </c>
      <c r="J17" s="280">
        <f t="shared" si="1"/>
        <v>13.056429097777912</v>
      </c>
      <c r="K17" s="280">
        <f t="shared" si="2"/>
        <v>9.7309305890891373E-2</v>
      </c>
      <c r="L17" s="285">
        <v>8203.4230102299989</v>
      </c>
      <c r="M17" s="285">
        <v>8449.8412717599967</v>
      </c>
      <c r="N17" s="278">
        <f t="shared" si="4"/>
        <v>3.0038468237308269</v>
      </c>
      <c r="O17" s="193" t="s">
        <v>253</v>
      </c>
      <c r="R17" s="71"/>
      <c r="S17" s="71"/>
    </row>
    <row r="18" spans="1:19" ht="3.75" customHeight="1">
      <c r="B18" s="537"/>
      <c r="C18" s="538"/>
      <c r="D18" s="292"/>
      <c r="E18" s="292"/>
      <c r="F18" s="292"/>
      <c r="G18" s="292"/>
      <c r="H18" s="106"/>
      <c r="I18" s="106"/>
      <c r="J18" s="106"/>
      <c r="K18" s="168"/>
      <c r="L18" s="107"/>
      <c r="M18" s="93"/>
      <c r="N18" s="191"/>
      <c r="O18" s="196"/>
      <c r="R18" s="71"/>
      <c r="S18" s="71"/>
    </row>
    <row r="19" spans="1:19" ht="18" customHeight="1">
      <c r="A19" s="41"/>
      <c r="B19" s="699" t="s">
        <v>92</v>
      </c>
      <c r="C19" s="700">
        <v>3410.8</v>
      </c>
      <c r="D19" s="701">
        <v>1723.2</v>
      </c>
      <c r="E19" s="701">
        <v>2499.6</v>
      </c>
      <c r="F19" s="701">
        <v>1475.9</v>
      </c>
      <c r="G19" s="701">
        <v>1484.6</v>
      </c>
      <c r="H19" s="702">
        <f t="shared" si="3"/>
        <v>-49.478128298346434</v>
      </c>
      <c r="I19" s="703">
        <f t="shared" si="0"/>
        <v>45.055710306406674</v>
      </c>
      <c r="J19" s="703">
        <f t="shared" si="1"/>
        <v>-40.954552728436546</v>
      </c>
      <c r="K19" s="704">
        <f t="shared" si="2"/>
        <v>0.58947083135711953</v>
      </c>
      <c r="L19" s="705">
        <v>1047.6973741100003</v>
      </c>
      <c r="M19" s="706">
        <v>942.51281921000009</v>
      </c>
      <c r="N19" s="707">
        <f t="shared" si="4"/>
        <v>-10.039593254622069</v>
      </c>
      <c r="O19" s="708" t="s">
        <v>231</v>
      </c>
      <c r="P19" s="83"/>
      <c r="R19" s="71"/>
      <c r="S19" s="71"/>
    </row>
    <row r="20" spans="1:19" ht="18" customHeight="1">
      <c r="A20" s="41"/>
      <c r="B20" s="709" t="s">
        <v>93</v>
      </c>
      <c r="C20" s="710">
        <v>1257.9000000000001</v>
      </c>
      <c r="D20" s="711">
        <v>1350.5</v>
      </c>
      <c r="E20" s="711">
        <v>2389.1</v>
      </c>
      <c r="F20" s="711">
        <v>1899</v>
      </c>
      <c r="G20" s="711">
        <v>2657.2</v>
      </c>
      <c r="H20" s="712">
        <f t="shared" si="3"/>
        <v>7.3614754749980138</v>
      </c>
      <c r="I20" s="713">
        <f t="shared" si="0"/>
        <v>76.904850055534979</v>
      </c>
      <c r="J20" s="713">
        <f t="shared" si="1"/>
        <v>-20.514001088275911</v>
      </c>
      <c r="K20" s="714">
        <f t="shared" si="2"/>
        <v>39.926276987888357</v>
      </c>
      <c r="L20" s="715">
        <v>1515.8213368899994</v>
      </c>
      <c r="M20" s="716">
        <v>2129.0827563099992</v>
      </c>
      <c r="N20" s="717">
        <f t="shared" si="4"/>
        <v>40.457368193419427</v>
      </c>
      <c r="O20" s="718" t="s">
        <v>240</v>
      </c>
      <c r="P20" s="84"/>
      <c r="R20" s="71"/>
      <c r="S20" s="71"/>
    </row>
    <row r="21" spans="1:19" ht="18" customHeight="1">
      <c r="B21" s="273" t="s">
        <v>90</v>
      </c>
      <c r="C21" s="564">
        <v>322.5</v>
      </c>
      <c r="D21" s="565">
        <v>335.1</v>
      </c>
      <c r="E21" s="274">
        <v>1754</v>
      </c>
      <c r="F21" s="274">
        <v>1270.4000000000001</v>
      </c>
      <c r="G21" s="274">
        <v>1838.9</v>
      </c>
      <c r="H21" s="280">
        <f t="shared" si="3"/>
        <v>3.9069767441860526</v>
      </c>
      <c r="I21" s="280">
        <f t="shared" si="0"/>
        <v>423.4258430319307</v>
      </c>
      <c r="J21" s="280">
        <f t="shared" si="1"/>
        <v>-27.571265678449251</v>
      </c>
      <c r="K21" s="280">
        <f t="shared" si="2"/>
        <v>44.749685138539029</v>
      </c>
      <c r="L21" s="277">
        <v>1042.2369481199994</v>
      </c>
      <c r="M21" s="277">
        <v>1735.9942549999996</v>
      </c>
      <c r="N21" s="278">
        <f t="shared" si="4"/>
        <v>66.564259512331489</v>
      </c>
      <c r="O21" s="192" t="s">
        <v>241</v>
      </c>
      <c r="R21" s="71"/>
      <c r="S21" s="71"/>
    </row>
    <row r="22" spans="1:19" ht="18" customHeight="1">
      <c r="B22" s="284" t="s">
        <v>137</v>
      </c>
      <c r="C22" s="566">
        <f t="shared" ref="C22:D22" si="12">+C20-C21</f>
        <v>935.40000000000009</v>
      </c>
      <c r="D22" s="567">
        <f t="shared" si="12"/>
        <v>1015.4</v>
      </c>
      <c r="E22" s="274">
        <f t="shared" ref="E22" si="13">+E20-E21</f>
        <v>635.09999999999991</v>
      </c>
      <c r="F22" s="274">
        <f t="shared" ref="F22:G22" si="14">+F20-F21</f>
        <v>628.59999999999991</v>
      </c>
      <c r="G22" s="274">
        <f t="shared" si="14"/>
        <v>818.29999999999973</v>
      </c>
      <c r="H22" s="278">
        <f t="shared" si="3"/>
        <v>8.5524909129783833</v>
      </c>
      <c r="I22" s="278">
        <f t="shared" si="0"/>
        <v>-37.453220405751431</v>
      </c>
      <c r="J22" s="278">
        <f t="shared" si="1"/>
        <v>-1.0234608723035721</v>
      </c>
      <c r="K22" s="278">
        <f t="shared" si="2"/>
        <v>30.178173719376368</v>
      </c>
      <c r="L22" s="283">
        <f>+L20-L21</f>
        <v>473.58438877000003</v>
      </c>
      <c r="M22" s="283">
        <f>+M20-M21</f>
        <v>393.08850130999963</v>
      </c>
      <c r="N22" s="278">
        <f t="shared" si="4"/>
        <v>-16.997158134596756</v>
      </c>
      <c r="O22" s="195" t="s">
        <v>255</v>
      </c>
      <c r="R22" s="71"/>
      <c r="S22" s="71"/>
    </row>
    <row r="23" spans="1:19" ht="18" customHeight="1">
      <c r="A23" s="41"/>
      <c r="B23" s="719" t="s">
        <v>94</v>
      </c>
      <c r="C23" s="720">
        <v>2094.700000000003</v>
      </c>
      <c r="D23" s="721">
        <v>545.9</v>
      </c>
      <c r="E23" s="721">
        <v>847.3</v>
      </c>
      <c r="F23" s="721">
        <v>-760.9</v>
      </c>
      <c r="G23" s="721">
        <v>-425.6</v>
      </c>
      <c r="H23" s="722" t="s">
        <v>14</v>
      </c>
      <c r="I23" s="723" t="s">
        <v>14</v>
      </c>
      <c r="J23" s="723" t="s">
        <v>14</v>
      </c>
      <c r="K23" s="724" t="s">
        <v>14</v>
      </c>
      <c r="L23" s="725">
        <v>630.3726929100194</v>
      </c>
      <c r="M23" s="721">
        <v>-174.95332710994262</v>
      </c>
      <c r="N23" s="726" t="s">
        <v>14</v>
      </c>
      <c r="O23" s="727" t="s">
        <v>254</v>
      </c>
      <c r="Q23" s="71"/>
      <c r="R23" s="71"/>
      <c r="S23" s="71"/>
    </row>
    <row r="24" spans="1:19" ht="18" customHeight="1">
      <c r="A24" s="41"/>
      <c r="B24" s="728" t="s">
        <v>22</v>
      </c>
      <c r="C24" s="729">
        <f>+(C23/'Quadro_Table 7'!C44)*100</f>
        <v>1.1641761733180731</v>
      </c>
      <c r="D24" s="730">
        <f>+(D23/'Quadro_Table 7'!D44)*100</f>
        <v>0.30987716637147827</v>
      </c>
      <c r="E24" s="730">
        <f>+(E23/'Quadro_Table 7'!E44)*100</f>
        <v>0.50315333672462514</v>
      </c>
      <c r="F24" s="730">
        <f>+(F23/'Quadro_Table 7'!F44)*100</f>
        <v>-0.44688025342344828</v>
      </c>
      <c r="G24" s="730">
        <f>+(G23/'Quadro_Table 7'!G44)*100</f>
        <v>-0.24537869641299126</v>
      </c>
      <c r="H24" s="731" t="s">
        <v>14</v>
      </c>
      <c r="I24" s="732" t="s">
        <v>14</v>
      </c>
      <c r="J24" s="732" t="s">
        <v>14</v>
      </c>
      <c r="K24" s="733"/>
      <c r="L24" s="734" t="s">
        <v>14</v>
      </c>
      <c r="M24" s="735" t="s">
        <v>14</v>
      </c>
      <c r="N24" s="736" t="s">
        <v>14</v>
      </c>
      <c r="O24" s="737" t="s">
        <v>193</v>
      </c>
      <c r="R24" s="71"/>
      <c r="S24" s="71"/>
    </row>
    <row r="25" spans="1:19" s="6" customFormat="1" ht="12" customHeight="1">
      <c r="B25" s="133" t="str">
        <f>+'Quadro_Table 1'!B15:F15</f>
        <v>* Valores acumulados desde o início do ano.</v>
      </c>
      <c r="C25" s="39"/>
      <c r="D25" s="39"/>
      <c r="E25" s="39"/>
      <c r="F25" s="39"/>
      <c r="G25" s="39"/>
      <c r="H25" s="84"/>
      <c r="I25" s="84"/>
      <c r="J25" s="84"/>
      <c r="K25" s="84"/>
      <c r="L25" s="39"/>
      <c r="M25" s="39"/>
      <c r="N25" s="39"/>
      <c r="O25" s="141" t="str">
        <f>+'Quadro_Table 1'!G15</f>
        <v>* Cumulative figures since the beginning of the year.</v>
      </c>
    </row>
    <row r="26" spans="1:19" s="6" customFormat="1" ht="12" customHeight="1">
      <c r="B26" s="133" t="str">
        <f>+'Quadro_Table 7'!B36:D36</f>
        <v>Fonte: Ministério das Finanças.</v>
      </c>
      <c r="C26" s="39"/>
      <c r="D26" s="39"/>
      <c r="E26" s="39"/>
      <c r="F26" s="39"/>
      <c r="G26" s="39"/>
      <c r="H26" s="84"/>
      <c r="I26" s="84"/>
      <c r="J26" s="84"/>
      <c r="K26" s="84"/>
      <c r="L26" s="39"/>
      <c r="M26" s="39"/>
      <c r="N26" s="39"/>
      <c r="O26" s="141" t="str">
        <f>+'Quadro_Table 7'!O36</f>
        <v>Sources: Ministry of Finance.</v>
      </c>
    </row>
    <row r="27" spans="1:19" ht="11.25" customHeight="1"/>
    <row r="28" spans="1:19" ht="18" customHeight="1"/>
    <row r="29" spans="1:19" ht="18" customHeight="1">
      <c r="F29" s="71"/>
    </row>
    <row r="30" spans="1:19" ht="18" customHeight="1"/>
    <row r="31" spans="1:19" ht="18" customHeight="1"/>
    <row r="32" spans="1:19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4">
    <mergeCell ref="B2:H2"/>
    <mergeCell ref="I2:O2"/>
    <mergeCell ref="L7:M7"/>
    <mergeCell ref="C7:G7"/>
    <mergeCell ref="H7:K7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32" type="noConversion"/>
  <hyperlinks>
    <hyperlink ref="Q1" location="Índice_Index!A3" display="Índice/Index"/>
    <hyperlink ref="P2" location="Índice!A1" display="Índice"/>
  </hyperlinks>
  <pageMargins left="0.39370078740157483" right="0.39370078740157483" top="0.39370078740157483" bottom="0.39370078740157483" header="0.39370078740157483" footer="0.39370078740157483"/>
  <pageSetup paperSize="9" scale="48" orientation="portrait" r:id="rId1"/>
  <headerFooter>
    <oddFooter>&amp;R&amp;D
MF/GPEARI/DPFP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G56"/>
  <sheetViews>
    <sheetView showGridLines="0" zoomScale="80" zoomScaleNormal="80" workbookViewId="0"/>
  </sheetViews>
  <sheetFormatPr defaultColWidth="8.85546875" defaultRowHeight="12.75"/>
  <cols>
    <col min="1" max="1" width="5" style="43" customWidth="1"/>
    <col min="2" max="2" width="31.7109375" style="43" customWidth="1"/>
    <col min="3" max="7" width="8.5703125" style="43" customWidth="1"/>
    <col min="8" max="11" width="8" style="43" customWidth="1"/>
    <col min="12" max="13" width="10.7109375" style="43" customWidth="1"/>
    <col min="14" max="14" width="10.5703125" style="43" customWidth="1"/>
    <col min="15" max="15" width="31.7109375" style="138" customWidth="1"/>
    <col min="16" max="16" width="8.85546875" style="43"/>
    <col min="17" max="17" width="10.85546875" style="43" bestFit="1" customWidth="1"/>
    <col min="18" max="16384" width="8.85546875" style="43"/>
  </cols>
  <sheetData>
    <row r="1" spans="2:22" ht="21.75" customHeight="1">
      <c r="B1" s="341" t="s">
        <v>372</v>
      </c>
      <c r="C1" s="808"/>
      <c r="D1" s="808"/>
      <c r="E1" s="808"/>
      <c r="F1" s="808"/>
      <c r="G1" s="342"/>
      <c r="H1" s="809"/>
      <c r="O1" s="807" t="s">
        <v>257</v>
      </c>
      <c r="P1" s="134"/>
      <c r="Q1" s="127" t="s">
        <v>170</v>
      </c>
      <c r="R1" s="134"/>
      <c r="S1" s="134"/>
      <c r="T1" s="134"/>
      <c r="U1" s="134"/>
      <c r="V1" s="134"/>
    </row>
    <row r="2" spans="2:22" s="46" customFormat="1" ht="12.75" customHeight="1">
      <c r="B2" s="1034" t="s">
        <v>113</v>
      </c>
      <c r="C2" s="1035"/>
      <c r="D2" s="1035"/>
      <c r="E2" s="1035"/>
      <c r="F2" s="1035"/>
      <c r="G2" s="1035"/>
      <c r="H2" s="1035"/>
      <c r="I2" s="74"/>
      <c r="L2" s="74"/>
      <c r="M2" s="74"/>
      <c r="O2" s="832" t="s">
        <v>385</v>
      </c>
      <c r="P2" s="528"/>
      <c r="Q2" s="528"/>
      <c r="R2" s="528"/>
      <c r="S2" s="528"/>
      <c r="T2" s="528"/>
      <c r="U2" s="528"/>
    </row>
    <row r="3" spans="2:22" s="46" customFormat="1" ht="12.75" customHeight="1">
      <c r="B3" s="830" t="str">
        <f>+'Quadro_Table 7'!B3</f>
        <v>(ótica da contabilidade pública)</v>
      </c>
      <c r="C3" s="829"/>
      <c r="D3" s="829"/>
      <c r="E3" s="829"/>
      <c r="F3" s="829"/>
      <c r="G3" s="829"/>
      <c r="H3" s="829"/>
      <c r="I3" s="74"/>
      <c r="L3" s="74"/>
      <c r="M3" s="74"/>
      <c r="O3" s="833" t="str">
        <f>+'Quadro_Table 7'!O3</f>
        <v>(public Account - cash basis)</v>
      </c>
      <c r="P3" s="833"/>
      <c r="Q3" s="833"/>
      <c r="R3" s="833"/>
      <c r="S3" s="833"/>
      <c r="T3" s="833"/>
      <c r="U3" s="833"/>
    </row>
    <row r="4" spans="2:22" s="46" customFormat="1" ht="12.75" customHeight="1">
      <c r="B4" s="75"/>
      <c r="C4" s="75"/>
      <c r="D4" s="74"/>
      <c r="E4" s="74"/>
      <c r="F4" s="74"/>
      <c r="G4" s="74"/>
      <c r="H4" s="74"/>
      <c r="I4" s="74"/>
      <c r="L4" s="74"/>
      <c r="M4" s="74"/>
      <c r="O4" s="140"/>
      <c r="Q4" s="123"/>
    </row>
    <row r="5" spans="2:22" ht="14.1" customHeight="1">
      <c r="B5" s="533"/>
      <c r="C5" s="534">
        <f>+'Quadro_Table 7'!C5</f>
        <v>2010</v>
      </c>
      <c r="D5" s="534">
        <f>+'Quadro_Table 7'!D5</f>
        <v>2011</v>
      </c>
      <c r="E5" s="534">
        <f>+'Quadro_Table 7'!E5</f>
        <v>2012</v>
      </c>
      <c r="F5" s="472">
        <f>+'Quadro_Table 7'!F5</f>
        <v>2013</v>
      </c>
      <c r="G5" s="472">
        <f>+'Quadro_Table 7'!G5</f>
        <v>2014</v>
      </c>
      <c r="H5" s="534">
        <f>+D5</f>
        <v>2011</v>
      </c>
      <c r="I5" s="534">
        <f t="shared" ref="I5:K5" si="0">+E5</f>
        <v>2012</v>
      </c>
      <c r="J5" s="534">
        <f t="shared" si="0"/>
        <v>2013</v>
      </c>
      <c r="K5" s="534">
        <f t="shared" si="0"/>
        <v>2014</v>
      </c>
      <c r="L5" s="957" t="str">
        <f>+'Quadro_Table 7'!L5</f>
        <v xml:space="preserve">III T 2014*
</v>
      </c>
      <c r="M5" s="534" t="str">
        <f>+'Quadro_Table 7'!M5</f>
        <v xml:space="preserve">III T 2015*
</v>
      </c>
      <c r="N5" s="957" t="str">
        <f>+'Quadro_Table 7'!N5</f>
        <v xml:space="preserve">III T 15/14*
</v>
      </c>
      <c r="O5" s="535"/>
      <c r="R5" s="883"/>
    </row>
    <row r="6" spans="2:22" ht="14.1" customHeight="1">
      <c r="B6" s="970"/>
      <c r="C6" s="971"/>
      <c r="D6" s="971"/>
      <c r="E6" s="971"/>
      <c r="F6" s="959"/>
      <c r="G6" s="959"/>
      <c r="H6" s="971"/>
      <c r="I6" s="971"/>
      <c r="J6" s="971"/>
      <c r="K6" s="971"/>
      <c r="L6" s="969" t="str">
        <f>+'Quadro_Table 7'!L6</f>
        <v>III Q 2014*</v>
      </c>
      <c r="M6" s="973" t="str">
        <f>+'Quadro_Table 7'!M6</f>
        <v>III Q 2015*</v>
      </c>
      <c r="N6" s="969" t="str">
        <f>+'Quadro_Table 7'!N6</f>
        <v>III Q 15/14*</v>
      </c>
      <c r="O6" s="972"/>
      <c r="R6" s="883"/>
    </row>
    <row r="7" spans="2:22" ht="23.25" customHeight="1">
      <c r="B7" s="536"/>
      <c r="C7" s="1030"/>
      <c r="D7" s="1030" t="s">
        <v>361</v>
      </c>
      <c r="E7" s="1030"/>
      <c r="F7" s="1030"/>
      <c r="G7" s="1030"/>
      <c r="H7" s="1030" t="s">
        <v>366</v>
      </c>
      <c r="I7" s="1030"/>
      <c r="J7" s="1030"/>
      <c r="K7" s="1030"/>
      <c r="L7" s="1030" t="s">
        <v>361</v>
      </c>
      <c r="M7" s="1030"/>
      <c r="N7" s="484" t="s">
        <v>367</v>
      </c>
      <c r="O7" s="486"/>
      <c r="R7" s="882"/>
    </row>
    <row r="8" spans="2:22" ht="18" customHeight="1">
      <c r="B8" s="570" t="s">
        <v>10</v>
      </c>
      <c r="C8" s="785">
        <v>2144.8062779100001</v>
      </c>
      <c r="D8" s="884">
        <v>2114.3150470609999</v>
      </c>
      <c r="E8" s="884">
        <v>2015.1018400899998</v>
      </c>
      <c r="F8" s="884">
        <v>2448.6744988199998</v>
      </c>
      <c r="G8" s="885">
        <v>2319.4852664649998</v>
      </c>
      <c r="H8" s="886">
        <f>+((D8/C8)-1)*100</f>
        <v>-1.4216309959103723</v>
      </c>
      <c r="I8" s="886">
        <f t="shared" ref="I8:I25" si="1">+((E8/D8)-1)*100</f>
        <v>-4.6924514446847088</v>
      </c>
      <c r="J8" s="886">
        <f t="shared" ref="J8:J25" si="2">+((F8/E8)-1)*100</f>
        <v>21.51616608670437</v>
      </c>
      <c r="K8" s="887">
        <f t="shared" ref="K8:K25" si="3">+((G8/F8)-1)*100</f>
        <v>-5.2758842556352654</v>
      </c>
      <c r="L8" s="572">
        <v>1641.8507912700002</v>
      </c>
      <c r="M8" s="573">
        <v>1662.6947605750001</v>
      </c>
      <c r="N8" s="571">
        <f>+(M8/L8-1)*100</f>
        <v>1.2695410213784841</v>
      </c>
      <c r="O8" s="574" t="s">
        <v>232</v>
      </c>
      <c r="S8" s="201"/>
      <c r="T8" s="201"/>
    </row>
    <row r="9" spans="2:22" ht="18" customHeight="1">
      <c r="B9" s="575" t="s">
        <v>7</v>
      </c>
      <c r="C9" s="916">
        <v>1674.3795552199999</v>
      </c>
      <c r="D9" s="888">
        <v>1730.5354548610001</v>
      </c>
      <c r="E9" s="888">
        <v>1595.8075066299998</v>
      </c>
      <c r="F9" s="888">
        <v>1575.7194006099999</v>
      </c>
      <c r="G9" s="889">
        <v>1672.6094705549999</v>
      </c>
      <c r="H9" s="890">
        <f t="shared" ref="H9:H25" si="4">+((D9/C9)-1)*100</f>
        <v>3.3538333328264835</v>
      </c>
      <c r="I9" s="890">
        <f t="shared" si="1"/>
        <v>-7.785333022363405</v>
      </c>
      <c r="J9" s="890">
        <f t="shared" si="2"/>
        <v>-1.2588050837297859</v>
      </c>
      <c r="K9" s="891">
        <f t="shared" si="3"/>
        <v>6.1489418679170571</v>
      </c>
      <c r="L9" s="577">
        <v>1150.3672805200001</v>
      </c>
      <c r="M9" s="578">
        <v>1255.2620936950002</v>
      </c>
      <c r="N9" s="576">
        <f t="shared" ref="N9:N25" si="5">+(M9/L9-1)*100</f>
        <v>9.1183759266505238</v>
      </c>
      <c r="O9" s="579" t="s">
        <v>230</v>
      </c>
      <c r="S9" s="201"/>
      <c r="T9" s="201"/>
    </row>
    <row r="10" spans="2:22" ht="18" customHeight="1">
      <c r="B10" s="43" t="s">
        <v>134</v>
      </c>
      <c r="C10" s="428">
        <v>470.35110275</v>
      </c>
      <c r="D10" s="433">
        <v>450.87444366</v>
      </c>
      <c r="E10" s="433">
        <v>418.47935613999999</v>
      </c>
      <c r="F10" s="433">
        <v>662.69551978000004</v>
      </c>
      <c r="G10" s="892">
        <v>619.66589470999998</v>
      </c>
      <c r="H10" s="893">
        <f t="shared" si="4"/>
        <v>-4.1408766719427064</v>
      </c>
      <c r="I10" s="893">
        <f t="shared" si="1"/>
        <v>-7.1849464913182892</v>
      </c>
      <c r="J10" s="893">
        <f t="shared" si="2"/>
        <v>58.357995455885494</v>
      </c>
      <c r="K10" s="894">
        <f t="shared" si="3"/>
        <v>-6.4931214691605117</v>
      </c>
      <c r="L10" s="293">
        <v>399.31865116999995</v>
      </c>
      <c r="M10" s="294">
        <v>407.39324570000002</v>
      </c>
      <c r="N10" s="169">
        <f t="shared" si="5"/>
        <v>2.022093009265058</v>
      </c>
      <c r="O10" s="171" t="s">
        <v>220</v>
      </c>
      <c r="S10" s="201"/>
      <c r="T10" s="201"/>
    </row>
    <row r="11" spans="2:22" ht="18" customHeight="1">
      <c r="B11" s="97" t="s">
        <v>135</v>
      </c>
      <c r="C11" s="428">
        <v>687.42311532999997</v>
      </c>
      <c r="D11" s="433">
        <v>718.10665486999994</v>
      </c>
      <c r="E11" s="433">
        <v>661.87150320000001</v>
      </c>
      <c r="F11" s="433">
        <v>735.22802602000002</v>
      </c>
      <c r="G11" s="892">
        <v>866.58575138999993</v>
      </c>
      <c r="H11" s="893">
        <f t="shared" si="4"/>
        <v>4.4635594666132539</v>
      </c>
      <c r="I11" s="893">
        <f t="shared" si="1"/>
        <v>-7.8310305702681831</v>
      </c>
      <c r="J11" s="893">
        <f t="shared" si="2"/>
        <v>11.083197035276138</v>
      </c>
      <c r="K11" s="894">
        <f t="shared" si="3"/>
        <v>17.866256551872329</v>
      </c>
      <c r="L11" s="293">
        <v>618.45740032000003</v>
      </c>
      <c r="M11" s="294">
        <v>645.90808274999995</v>
      </c>
      <c r="N11" s="169">
        <f t="shared" si="5"/>
        <v>4.4385728775816258</v>
      </c>
      <c r="O11" s="171" t="s">
        <v>224</v>
      </c>
      <c r="S11" s="201"/>
      <c r="T11" s="201"/>
    </row>
    <row r="12" spans="2:22" ht="18" customHeight="1">
      <c r="B12" s="45" t="s">
        <v>21</v>
      </c>
      <c r="C12" s="428">
        <v>415.78762667000001</v>
      </c>
      <c r="D12" s="433">
        <v>452.74112739100008</v>
      </c>
      <c r="E12" s="433">
        <v>386.45639179</v>
      </c>
      <c r="F12" s="433">
        <v>59.892043420000022</v>
      </c>
      <c r="G12" s="892">
        <v>63.35853001000001</v>
      </c>
      <c r="H12" s="893">
        <f t="shared" si="4"/>
        <v>8.8875902866462972</v>
      </c>
      <c r="I12" s="893">
        <f t="shared" si="1"/>
        <v>-14.640758612538129</v>
      </c>
      <c r="J12" s="893">
        <f t="shared" si="2"/>
        <v>-84.50225052751999</v>
      </c>
      <c r="K12" s="894">
        <f t="shared" si="3"/>
        <v>5.7878916664954039</v>
      </c>
      <c r="L12" s="293">
        <v>45.04952369999998</v>
      </c>
      <c r="M12" s="294">
        <v>63.038660119999975</v>
      </c>
      <c r="N12" s="169">
        <f t="shared" si="5"/>
        <v>39.931912576469706</v>
      </c>
      <c r="O12" s="171" t="s">
        <v>253</v>
      </c>
      <c r="S12" s="201"/>
      <c r="T12" s="201"/>
    </row>
    <row r="13" spans="2:22" ht="18" customHeight="1">
      <c r="B13" s="45" t="s">
        <v>105</v>
      </c>
      <c r="C13" s="428">
        <f>+C9-C10-C11-C12</f>
        <v>100.81771047000007</v>
      </c>
      <c r="D13" s="294">
        <f>+D9-D10-D11-D12</f>
        <v>108.81322894000004</v>
      </c>
      <c r="E13" s="433">
        <f t="shared" ref="E13:G13" si="6">+E9-E10-E11-E12</f>
        <v>129.00025549999987</v>
      </c>
      <c r="F13" s="433">
        <f t="shared" si="6"/>
        <v>117.90381138999979</v>
      </c>
      <c r="G13" s="892">
        <f t="shared" si="6"/>
        <v>122.999294445</v>
      </c>
      <c r="H13" s="893">
        <f t="shared" si="4"/>
        <v>7.9306685628207862</v>
      </c>
      <c r="I13" s="893">
        <f t="shared" si="1"/>
        <v>18.551996624538191</v>
      </c>
      <c r="J13" s="893">
        <f t="shared" si="2"/>
        <v>-8.6018776218626076</v>
      </c>
      <c r="K13" s="894">
        <f t="shared" si="3"/>
        <v>4.3217288694302525</v>
      </c>
      <c r="L13" s="294">
        <f>+L9-L10-L11-L12</f>
        <v>87.541705330000156</v>
      </c>
      <c r="M13" s="294">
        <f>+M9-M10-M11-M12</f>
        <v>138.9221051250002</v>
      </c>
      <c r="N13" s="169">
        <f t="shared" si="5"/>
        <v>58.692482173285022</v>
      </c>
      <c r="O13" s="171" t="s">
        <v>250</v>
      </c>
      <c r="S13" s="201"/>
      <c r="T13" s="201"/>
    </row>
    <row r="14" spans="2:22" ht="18" customHeight="1">
      <c r="B14" s="511" t="s">
        <v>8</v>
      </c>
      <c r="C14" s="499">
        <v>470.42672269000002</v>
      </c>
      <c r="D14" s="503">
        <v>383.77959220000002</v>
      </c>
      <c r="E14" s="503">
        <v>419.29433346000002</v>
      </c>
      <c r="F14" s="503">
        <v>872.95509821000019</v>
      </c>
      <c r="G14" s="895">
        <v>646.87579590999985</v>
      </c>
      <c r="H14" s="896">
        <f t="shared" si="4"/>
        <v>-18.418836837017526</v>
      </c>
      <c r="I14" s="896">
        <f t="shared" si="1"/>
        <v>9.253942101614431</v>
      </c>
      <c r="J14" s="896">
        <f t="shared" si="2"/>
        <v>108.19625464680378</v>
      </c>
      <c r="K14" s="897">
        <f t="shared" si="3"/>
        <v>-25.898159339876393</v>
      </c>
      <c r="L14" s="506">
        <v>491.48351075000005</v>
      </c>
      <c r="M14" s="507">
        <v>407.43266687999994</v>
      </c>
      <c r="N14" s="502">
        <f t="shared" si="5"/>
        <v>-17.101457532469233</v>
      </c>
      <c r="O14" s="508" t="s">
        <v>231</v>
      </c>
      <c r="S14" s="201"/>
      <c r="T14" s="201"/>
    </row>
    <row r="15" spans="2:22" ht="18" customHeight="1">
      <c r="B15" s="45" t="s">
        <v>116</v>
      </c>
      <c r="C15" s="428">
        <v>435.77330466000001</v>
      </c>
      <c r="D15" s="433">
        <v>382.96675930000004</v>
      </c>
      <c r="E15" s="433">
        <v>418.18070869000002</v>
      </c>
      <c r="F15" s="433">
        <v>792.33490035000011</v>
      </c>
      <c r="G15" s="892">
        <v>626.21610500999986</v>
      </c>
      <c r="H15" s="893">
        <f t="shared" si="4"/>
        <v>-12.117893591761163</v>
      </c>
      <c r="I15" s="893">
        <f t="shared" si="1"/>
        <v>9.1950407012779003</v>
      </c>
      <c r="J15" s="893">
        <f t="shared" si="2"/>
        <v>89.471891908185299</v>
      </c>
      <c r="K15" s="894">
        <f t="shared" si="3"/>
        <v>-20.965729928925281</v>
      </c>
      <c r="L15" s="293">
        <v>471.08374099000008</v>
      </c>
      <c r="M15" s="294">
        <v>405.41381637999996</v>
      </c>
      <c r="N15" s="169">
        <f t="shared" si="5"/>
        <v>-13.94018067191033</v>
      </c>
      <c r="O15" s="171" t="s">
        <v>258</v>
      </c>
      <c r="R15" s="80"/>
      <c r="S15" s="201"/>
      <c r="T15" s="201"/>
    </row>
    <row r="16" spans="2:22" ht="18" customHeight="1">
      <c r="B16" s="738" t="s">
        <v>11</v>
      </c>
      <c r="C16" s="662">
        <v>2276.2152452</v>
      </c>
      <c r="D16" s="774">
        <v>2126.6144566679995</v>
      </c>
      <c r="E16" s="774">
        <v>2281.1599457924794</v>
      </c>
      <c r="F16" s="774">
        <v>3285.2166981798537</v>
      </c>
      <c r="G16" s="898">
        <v>2738.9812138449997</v>
      </c>
      <c r="H16" s="899">
        <f t="shared" si="4"/>
        <v>-6.5723480609961253</v>
      </c>
      <c r="I16" s="899">
        <f t="shared" si="1"/>
        <v>7.2672076802592356</v>
      </c>
      <c r="J16" s="899">
        <f t="shared" si="2"/>
        <v>44.015184215351574</v>
      </c>
      <c r="K16" s="900">
        <f t="shared" si="3"/>
        <v>-16.627076218061688</v>
      </c>
      <c r="L16" s="741">
        <v>1977.69097403</v>
      </c>
      <c r="M16" s="742">
        <v>1849.2947170357627</v>
      </c>
      <c r="N16" s="740">
        <f t="shared" si="5"/>
        <v>-6.4922305193414687</v>
      </c>
      <c r="O16" s="743" t="s">
        <v>243</v>
      </c>
      <c r="S16" s="201"/>
      <c r="T16" s="201"/>
    </row>
    <row r="17" spans="1:59" ht="18" customHeight="1">
      <c r="B17" s="515" t="s">
        <v>9</v>
      </c>
      <c r="C17" s="516">
        <v>1865.58034021</v>
      </c>
      <c r="D17" s="771">
        <v>1805.5338510779998</v>
      </c>
      <c r="E17" s="771">
        <v>1804.8545178624797</v>
      </c>
      <c r="F17" s="771">
        <v>2013.4879600998538</v>
      </c>
      <c r="G17" s="901">
        <v>2244.4535108250002</v>
      </c>
      <c r="H17" s="902">
        <f t="shared" si="4"/>
        <v>-3.2186493306013864</v>
      </c>
      <c r="I17" s="902">
        <f t="shared" si="1"/>
        <v>-3.7625061148227612E-2</v>
      </c>
      <c r="J17" s="902">
        <f t="shared" si="2"/>
        <v>11.559571155045912</v>
      </c>
      <c r="K17" s="903">
        <f t="shared" si="3"/>
        <v>11.47091789482031</v>
      </c>
      <c r="L17" s="745">
        <v>1716.8352809799999</v>
      </c>
      <c r="M17" s="746">
        <v>1592.6256723557626</v>
      </c>
      <c r="N17" s="744">
        <f t="shared" si="5"/>
        <v>-7.2348005659189525</v>
      </c>
      <c r="O17" s="747" t="s">
        <v>233</v>
      </c>
      <c r="R17" s="201"/>
      <c r="S17" s="201"/>
      <c r="T17" s="201"/>
    </row>
    <row r="18" spans="1:59" ht="18" customHeight="1">
      <c r="B18" s="43" t="s">
        <v>106</v>
      </c>
      <c r="C18" s="428">
        <v>796.98323768</v>
      </c>
      <c r="D18" s="433">
        <v>765.95623666000006</v>
      </c>
      <c r="E18" s="433">
        <v>663.56953546548004</v>
      </c>
      <c r="F18" s="433">
        <v>762.48194077985374</v>
      </c>
      <c r="G18" s="892">
        <v>770.22885427000006</v>
      </c>
      <c r="H18" s="893">
        <f t="shared" si="4"/>
        <v>-3.893055657019695</v>
      </c>
      <c r="I18" s="893">
        <f t="shared" si="1"/>
        <v>-13.367173774964424</v>
      </c>
      <c r="J18" s="893">
        <f t="shared" si="2"/>
        <v>14.906110065012058</v>
      </c>
      <c r="K18" s="894">
        <f t="shared" si="3"/>
        <v>1.0160127179173362</v>
      </c>
      <c r="L18" s="293">
        <v>588.09824902000003</v>
      </c>
      <c r="M18" s="294">
        <v>746.67343054000003</v>
      </c>
      <c r="N18" s="169">
        <f t="shared" si="5"/>
        <v>26.964062855865969</v>
      </c>
      <c r="O18" s="171" t="s">
        <v>235</v>
      </c>
      <c r="S18" s="201"/>
      <c r="T18" s="201"/>
    </row>
    <row r="19" spans="1:59" ht="18" customHeight="1">
      <c r="B19" s="43" t="s">
        <v>107</v>
      </c>
      <c r="C19" s="428">
        <v>377.25534634000002</v>
      </c>
      <c r="D19" s="433">
        <v>347.383234362</v>
      </c>
      <c r="E19" s="433">
        <v>418.689670783</v>
      </c>
      <c r="F19" s="433">
        <v>435.31481959000001</v>
      </c>
      <c r="G19" s="892">
        <v>435.48780731500005</v>
      </c>
      <c r="H19" s="893">
        <f t="shared" si="4"/>
        <v>-7.9182739934129049</v>
      </c>
      <c r="I19" s="893">
        <f t="shared" si="1"/>
        <v>20.52673513503338</v>
      </c>
      <c r="J19" s="893">
        <f t="shared" si="2"/>
        <v>3.9707568557659778</v>
      </c>
      <c r="K19" s="894">
        <f t="shared" si="3"/>
        <v>3.973853340508704E-2</v>
      </c>
      <c r="L19" s="293">
        <v>294.21662381999994</v>
      </c>
      <c r="M19" s="294">
        <v>505.53907814576274</v>
      </c>
      <c r="N19" s="169">
        <f t="shared" si="5"/>
        <v>71.825463694753239</v>
      </c>
      <c r="O19" s="171" t="s">
        <v>259</v>
      </c>
      <c r="S19" s="201"/>
      <c r="T19" s="201"/>
    </row>
    <row r="20" spans="1:59" ht="18" customHeight="1">
      <c r="B20" s="43" t="s">
        <v>108</v>
      </c>
      <c r="C20" s="428">
        <v>51.041116430000002</v>
      </c>
      <c r="D20" s="433">
        <v>56.728766190000002</v>
      </c>
      <c r="E20" s="433">
        <v>92.180500770000009</v>
      </c>
      <c r="F20" s="433">
        <v>122.39518289000002</v>
      </c>
      <c r="G20" s="892">
        <v>391.06740595999986</v>
      </c>
      <c r="H20" s="893">
        <f t="shared" si="4"/>
        <v>11.143270676299345</v>
      </c>
      <c r="I20" s="893">
        <f t="shared" si="1"/>
        <v>62.493399664753071</v>
      </c>
      <c r="J20" s="893">
        <f t="shared" si="2"/>
        <v>32.777737013372054</v>
      </c>
      <c r="K20" s="894">
        <f t="shared" si="3"/>
        <v>219.51208922287663</v>
      </c>
      <c r="L20" s="293">
        <v>342.63666990000002</v>
      </c>
      <c r="M20" s="294">
        <v>154.98689551999999</v>
      </c>
      <c r="N20" s="169">
        <f t="shared" si="5"/>
        <v>-54.766401516442009</v>
      </c>
      <c r="O20" s="171" t="s">
        <v>260</v>
      </c>
      <c r="S20" s="201"/>
      <c r="T20" s="201"/>
    </row>
    <row r="21" spans="1:59" ht="18" customHeight="1">
      <c r="B21" s="43" t="s">
        <v>95</v>
      </c>
      <c r="C21" s="428">
        <v>526.69398781000007</v>
      </c>
      <c r="D21" s="433">
        <v>529.62977410999997</v>
      </c>
      <c r="E21" s="433">
        <v>530.46912987399992</v>
      </c>
      <c r="F21" s="433">
        <v>607.43834950000007</v>
      </c>
      <c r="G21" s="892">
        <v>579.30786444000012</v>
      </c>
      <c r="H21" s="893">
        <f t="shared" si="4"/>
        <v>0.55739886308687758</v>
      </c>
      <c r="I21" s="893">
        <f t="shared" si="1"/>
        <v>0.15847971640385872</v>
      </c>
      <c r="J21" s="893">
        <f t="shared" si="2"/>
        <v>14.509651041198634</v>
      </c>
      <c r="K21" s="894">
        <f t="shared" si="3"/>
        <v>-4.6310024849690485</v>
      </c>
      <c r="L21" s="293">
        <v>442.43155351999997</v>
      </c>
      <c r="M21" s="294">
        <v>150.18205207999998</v>
      </c>
      <c r="N21" s="169">
        <f t="shared" si="5"/>
        <v>-66.055302591972335</v>
      </c>
      <c r="O21" s="171" t="s">
        <v>261</v>
      </c>
      <c r="S21" s="201"/>
      <c r="T21" s="201"/>
    </row>
    <row r="22" spans="1:59" ht="18" customHeight="1">
      <c r="B22" s="45" t="s">
        <v>109</v>
      </c>
      <c r="C22" s="428">
        <v>113.60665194999999</v>
      </c>
      <c r="D22" s="433">
        <v>105.83583975599998</v>
      </c>
      <c r="E22" s="433">
        <v>99.945680969999984</v>
      </c>
      <c r="F22" s="433">
        <v>85.857667340000006</v>
      </c>
      <c r="G22" s="892">
        <v>68.361578839999993</v>
      </c>
      <c r="H22" s="893">
        <f t="shared" si="4"/>
        <v>-6.8401031635190286</v>
      </c>
      <c r="I22" s="893">
        <f t="shared" si="1"/>
        <v>-5.565372561487214</v>
      </c>
      <c r="J22" s="893">
        <f t="shared" si="2"/>
        <v>-14.095670261357951</v>
      </c>
      <c r="K22" s="894">
        <f t="shared" si="3"/>
        <v>-20.37801519893938</v>
      </c>
      <c r="L22" s="293">
        <v>49.452184720000005</v>
      </c>
      <c r="M22" s="294">
        <v>35.244216070000007</v>
      </c>
      <c r="N22" s="169">
        <f t="shared" si="5"/>
        <v>-28.730719846748965</v>
      </c>
      <c r="O22" s="171" t="s">
        <v>262</v>
      </c>
      <c r="P22" s="70"/>
      <c r="Q22" s="70"/>
      <c r="R22" s="70"/>
      <c r="S22" s="201"/>
      <c r="T22" s="201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</row>
    <row r="23" spans="1:59" ht="18" customHeight="1">
      <c r="B23" s="511" t="s">
        <v>110</v>
      </c>
      <c r="C23" s="499">
        <v>410.63490499</v>
      </c>
      <c r="D23" s="503">
        <v>321.08060559</v>
      </c>
      <c r="E23" s="503">
        <v>476.30542793000006</v>
      </c>
      <c r="F23" s="503">
        <v>1271.7287380799999</v>
      </c>
      <c r="G23" s="895">
        <v>494.52770302000005</v>
      </c>
      <c r="H23" s="896">
        <f t="shared" si="4"/>
        <v>-21.80874015134706</v>
      </c>
      <c r="I23" s="896">
        <f t="shared" si="1"/>
        <v>48.344502793859981</v>
      </c>
      <c r="J23" s="896">
        <f t="shared" si="2"/>
        <v>166.99858189877665</v>
      </c>
      <c r="K23" s="897">
        <f t="shared" si="3"/>
        <v>-61.113743189713851</v>
      </c>
      <c r="L23" s="506">
        <v>260.85569305000001</v>
      </c>
      <c r="M23" s="507">
        <v>256.66904467999996</v>
      </c>
      <c r="N23" s="502">
        <f t="shared" si="5"/>
        <v>-1.6049672219335398</v>
      </c>
      <c r="O23" s="508" t="s">
        <v>240</v>
      </c>
      <c r="P23" s="70"/>
      <c r="Q23" s="70"/>
      <c r="R23" s="70"/>
      <c r="S23" s="201"/>
      <c r="T23" s="201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</row>
    <row r="24" spans="1:59" s="22" customFormat="1" ht="18" customHeight="1">
      <c r="B24" s="38" t="s">
        <v>80</v>
      </c>
      <c r="C24" s="430">
        <v>254.71712523000002</v>
      </c>
      <c r="D24" s="904">
        <v>183.07228166000004</v>
      </c>
      <c r="E24" s="904">
        <v>323.18297593000011</v>
      </c>
      <c r="F24" s="904">
        <v>1066.4696225699997</v>
      </c>
      <c r="G24" s="905">
        <v>270.85778434000008</v>
      </c>
      <c r="H24" s="906">
        <f t="shared" si="4"/>
        <v>-28.127218970969214</v>
      </c>
      <c r="I24" s="906">
        <f t="shared" si="1"/>
        <v>76.532991777647808</v>
      </c>
      <c r="J24" s="906">
        <f t="shared" si="2"/>
        <v>229.98941837858192</v>
      </c>
      <c r="K24" s="907">
        <f t="shared" si="3"/>
        <v>-74.602391047268497</v>
      </c>
      <c r="L24" s="295">
        <v>123.12148548000002</v>
      </c>
      <c r="M24" s="296">
        <v>131.45602389999996</v>
      </c>
      <c r="N24" s="170">
        <f t="shared" si="5"/>
        <v>6.7693614867518903</v>
      </c>
      <c r="O24" s="172" t="s">
        <v>241</v>
      </c>
      <c r="P24" s="70"/>
      <c r="Q24" s="70"/>
      <c r="R24" s="70"/>
      <c r="S24" s="201"/>
      <c r="T24" s="201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</row>
    <row r="25" spans="1:59" ht="18" customHeight="1">
      <c r="B25" s="43" t="s">
        <v>136</v>
      </c>
      <c r="C25" s="430">
        <v>155.91777976</v>
      </c>
      <c r="D25" s="904">
        <v>138.00832393000002</v>
      </c>
      <c r="E25" s="904">
        <v>153.12245199999998</v>
      </c>
      <c r="F25" s="904">
        <v>205.25911550999999</v>
      </c>
      <c r="G25" s="905">
        <v>223.66991867999999</v>
      </c>
      <c r="H25" s="906">
        <f t="shared" si="4"/>
        <v>-11.486474382567224</v>
      </c>
      <c r="I25" s="906">
        <f t="shared" si="1"/>
        <v>10.951606134761915</v>
      </c>
      <c r="J25" s="906">
        <f t="shared" si="2"/>
        <v>34.048999888011203</v>
      </c>
      <c r="K25" s="907">
        <f t="shared" si="3"/>
        <v>8.9695422901221011</v>
      </c>
      <c r="L25" s="295">
        <v>137.73420757000002</v>
      </c>
      <c r="M25" s="296">
        <v>125.21302078000001</v>
      </c>
      <c r="N25" s="169">
        <f t="shared" si="5"/>
        <v>-9.0908329970508124</v>
      </c>
      <c r="O25" s="171" t="s">
        <v>261</v>
      </c>
      <c r="P25" s="70"/>
      <c r="Q25" s="70"/>
      <c r="R25" s="70"/>
      <c r="S25" s="201"/>
      <c r="T25" s="201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</row>
    <row r="26" spans="1:59" s="6" customFormat="1" ht="18" customHeight="1">
      <c r="A26" s="8"/>
      <c r="B26" s="748" t="s">
        <v>94</v>
      </c>
      <c r="C26" s="786">
        <v>-131.40896729000019</v>
      </c>
      <c r="D26" s="750">
        <v>-12.299409606999689</v>
      </c>
      <c r="E26" s="750">
        <v>-266.05810570247991</v>
      </c>
      <c r="F26" s="750">
        <v>-836.54219935985361</v>
      </c>
      <c r="G26" s="908">
        <v>-419.49594738000019</v>
      </c>
      <c r="H26" s="909" t="s">
        <v>14</v>
      </c>
      <c r="I26" s="909" t="s">
        <v>14</v>
      </c>
      <c r="J26" s="909" t="s">
        <v>14</v>
      </c>
      <c r="K26" s="910" t="s">
        <v>14</v>
      </c>
      <c r="L26" s="749">
        <v>-335.84018275999972</v>
      </c>
      <c r="M26" s="750">
        <v>-186.59995646076266</v>
      </c>
      <c r="N26" s="751" t="s">
        <v>14</v>
      </c>
      <c r="O26" s="752" t="s">
        <v>244</v>
      </c>
      <c r="P26" s="39"/>
      <c r="Q26" s="39"/>
      <c r="R26" s="39"/>
      <c r="S26" s="201"/>
      <c r="T26" s="201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</row>
    <row r="27" spans="1:59" s="1" customFormat="1" ht="18" customHeight="1">
      <c r="B27" s="753" t="s">
        <v>22</v>
      </c>
      <c r="C27" s="754">
        <f>+C26/'Quadro_Table 7'!C44*100</f>
        <v>-7.3033460008283799E-2</v>
      </c>
      <c r="D27" s="911">
        <f>+D26/'Quadro_Table 7'!D44*100</f>
        <v>-6.9816929786759487E-3</v>
      </c>
      <c r="E27" s="911">
        <f>+E26/'Quadro_Table 7'!E44*100</f>
        <v>-0.15799365472304469</v>
      </c>
      <c r="F27" s="911">
        <f>+F26/'Quadro_Table 7'!F44*100</f>
        <v>-0.49130528328208722</v>
      </c>
      <c r="G27" s="912">
        <f>+G26/'Quadro_Table 7'!G44*100</f>
        <v>-0.24185941898176039</v>
      </c>
      <c r="H27" s="758" t="s">
        <v>14</v>
      </c>
      <c r="I27" s="758" t="s">
        <v>14</v>
      </c>
      <c r="J27" s="758" t="s">
        <v>14</v>
      </c>
      <c r="K27" s="913" t="s">
        <v>14</v>
      </c>
      <c r="L27" s="757" t="s">
        <v>14</v>
      </c>
      <c r="M27" s="758" t="s">
        <v>14</v>
      </c>
      <c r="N27" s="756" t="s">
        <v>14</v>
      </c>
      <c r="O27" s="759" t="s">
        <v>193</v>
      </c>
      <c r="P27" s="70"/>
      <c r="Q27" s="70"/>
      <c r="R27" s="70"/>
      <c r="S27" s="201"/>
      <c r="T27" s="201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</row>
    <row r="28" spans="1:59">
      <c r="B28" s="1023" t="str">
        <f>+'Quadro_Table 1'!B15:F15</f>
        <v>* Valores acumulados desde o início do ano.</v>
      </c>
      <c r="C28" s="1033"/>
      <c r="D28" s="1033"/>
      <c r="E28" s="1033"/>
      <c r="F28" s="1033"/>
      <c r="G28" s="1033"/>
      <c r="H28" s="1033"/>
      <c r="I28" s="98"/>
      <c r="J28" s="77"/>
      <c r="K28" s="197"/>
      <c r="L28" s="70"/>
      <c r="M28" s="70"/>
      <c r="N28" s="77"/>
      <c r="O28" s="139" t="str">
        <f>+'Quadro_Table 1'!G15</f>
        <v>* Cumulative figures since the beginning of the year.</v>
      </c>
      <c r="P28" s="70"/>
      <c r="Q28" s="70"/>
      <c r="R28" s="70"/>
      <c r="S28" s="201"/>
      <c r="T28" s="201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</row>
    <row r="29" spans="1:59">
      <c r="B29" s="1023" t="str">
        <f>+'Quadro_Table 8'!B26</f>
        <v>Fonte: Ministério das Finanças.</v>
      </c>
      <c r="C29" s="1033"/>
      <c r="D29" s="1033"/>
      <c r="E29" s="1033"/>
      <c r="F29" s="1033"/>
      <c r="G29" s="1033"/>
      <c r="H29" s="1033"/>
      <c r="I29" s="98"/>
      <c r="J29" s="77"/>
      <c r="K29" s="197"/>
      <c r="L29" s="70"/>
      <c r="M29" s="70"/>
      <c r="N29" s="77"/>
      <c r="O29" s="139" t="str">
        <f>+'Quadro_Table 8'!O26</f>
        <v>Sources: Ministry of Finance.</v>
      </c>
      <c r="P29" s="70"/>
      <c r="Q29" s="70"/>
      <c r="R29" s="70"/>
      <c r="S29" s="201"/>
      <c r="T29" s="201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</row>
    <row r="30" spans="1:59" ht="7.5" customHeight="1">
      <c r="H30" s="72"/>
      <c r="I30" s="72"/>
      <c r="J30" s="70"/>
      <c r="K30" s="70"/>
      <c r="N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</row>
    <row r="31" spans="1:59" ht="7.5" customHeight="1"/>
    <row r="32" spans="1:59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</sheetData>
  <mergeCells count="6">
    <mergeCell ref="C7:G7"/>
    <mergeCell ref="B29:H29"/>
    <mergeCell ref="L7:M7"/>
    <mergeCell ref="H7:K7"/>
    <mergeCell ref="B2:H2"/>
    <mergeCell ref="B28:H28"/>
  </mergeCells>
  <phoneticPr fontId="32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56" orientation="portrait" r:id="rId1"/>
  <headerFooter>
    <oddFooter>&amp;R&amp;D
MF/GPEARI/DPFP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CH49"/>
  <sheetViews>
    <sheetView showGridLines="0" zoomScale="80" zoomScaleNormal="80" workbookViewId="0"/>
  </sheetViews>
  <sheetFormatPr defaultColWidth="8.85546875" defaultRowHeight="12.75"/>
  <cols>
    <col min="1" max="1" width="5" style="43" customWidth="1"/>
    <col min="2" max="2" width="33.140625" style="43" customWidth="1"/>
    <col min="3" max="3" width="9.7109375" style="43" customWidth="1"/>
    <col min="4" max="5" width="14.42578125" style="43" customWidth="1"/>
    <col min="6" max="8" width="12" style="43" customWidth="1"/>
    <col min="9" max="11" width="9.7109375" style="43" customWidth="1"/>
    <col min="12" max="12" width="12" style="43" customWidth="1"/>
    <col min="13" max="13" width="13.140625" style="43" customWidth="1"/>
    <col min="14" max="14" width="11" style="43" customWidth="1"/>
    <col min="15" max="15" width="37.28515625" style="138" customWidth="1"/>
    <col min="16" max="16" width="8.85546875" style="43"/>
    <col min="17" max="17" width="10.85546875" style="43" bestFit="1" customWidth="1"/>
    <col min="18" max="16384" width="8.85546875" style="43"/>
  </cols>
  <sheetData>
    <row r="1" spans="2:21" ht="21.75" customHeight="1">
      <c r="B1" s="341" t="s">
        <v>373</v>
      </c>
      <c r="C1" s="810"/>
      <c r="D1" s="809"/>
      <c r="E1" s="809"/>
      <c r="F1" s="809"/>
      <c r="G1" s="809"/>
      <c r="H1" s="809"/>
      <c r="J1" s="809"/>
      <c r="K1" s="809"/>
      <c r="L1" s="809"/>
      <c r="M1" s="809"/>
      <c r="N1" s="809"/>
      <c r="O1" s="807" t="s">
        <v>266</v>
      </c>
      <c r="P1" s="132"/>
      <c r="Q1" s="127" t="s">
        <v>170</v>
      </c>
      <c r="R1" s="132"/>
    </row>
    <row r="2" spans="2:21" s="46" customFormat="1" ht="12.75" customHeight="1">
      <c r="B2" s="1034" t="s">
        <v>386</v>
      </c>
      <c r="C2" s="1035"/>
      <c r="D2" s="1035"/>
      <c r="E2" s="1035"/>
      <c r="F2" s="1035"/>
      <c r="G2" s="1035"/>
      <c r="H2" s="1035"/>
      <c r="J2" s="995" t="s">
        <v>387</v>
      </c>
      <c r="K2" s="995"/>
      <c r="L2" s="995"/>
      <c r="M2" s="995"/>
      <c r="N2" s="995"/>
      <c r="O2" s="995"/>
      <c r="P2" s="580"/>
      <c r="Q2" s="580"/>
      <c r="R2" s="580"/>
      <c r="S2" s="580"/>
      <c r="T2" s="580"/>
      <c r="U2" s="580"/>
    </row>
    <row r="3" spans="2:21" s="46" customFormat="1" ht="12.75" customHeight="1">
      <c r="B3" s="829" t="str">
        <f>+'Quadro_Table 7'!B3</f>
        <v>(ótica da contabilidade pública)</v>
      </c>
      <c r="C3" s="829"/>
      <c r="D3" s="829"/>
      <c r="E3" s="829"/>
      <c r="F3" s="829"/>
      <c r="G3" s="829"/>
      <c r="H3" s="829"/>
      <c r="J3" s="828"/>
      <c r="K3" s="828"/>
      <c r="L3" s="828"/>
      <c r="M3" s="828"/>
      <c r="N3" s="828"/>
      <c r="O3" s="828" t="str">
        <f>+'Quadro_Table 7'!O3</f>
        <v>(public Account - cash basis)</v>
      </c>
      <c r="P3" s="342"/>
      <c r="Q3" s="342"/>
      <c r="R3" s="342"/>
      <c r="S3" s="342"/>
      <c r="T3" s="342"/>
      <c r="U3" s="342"/>
    </row>
    <row r="4" spans="2:21" s="46" customFormat="1" ht="12.75" customHeight="1">
      <c r="B4" s="75"/>
      <c r="C4" s="75"/>
      <c r="O4" s="137"/>
      <c r="Q4" s="123"/>
    </row>
    <row r="5" spans="2:21" ht="22.5" customHeight="1">
      <c r="B5" s="534"/>
      <c r="C5" s="534">
        <f>+'Quadro_Table 7'!C5</f>
        <v>2010</v>
      </c>
      <c r="D5" s="534">
        <f>+'Quadro_Table 7'!D5</f>
        <v>2011</v>
      </c>
      <c r="E5" s="534">
        <f>+'Quadro_Table 7'!E5</f>
        <v>2012</v>
      </c>
      <c r="F5" s="534">
        <f>+'Quadro_Table 7'!F5</f>
        <v>2013</v>
      </c>
      <c r="G5" s="534">
        <f>+'Quadro_Table 7'!G5</f>
        <v>2014</v>
      </c>
      <c r="H5" s="472">
        <f>+D5</f>
        <v>2011</v>
      </c>
      <c r="I5" s="831">
        <f t="shared" ref="I5:K5" si="0">+E5</f>
        <v>2012</v>
      </c>
      <c r="J5" s="831">
        <f t="shared" si="0"/>
        <v>2013</v>
      </c>
      <c r="K5" s="831">
        <f t="shared" si="0"/>
        <v>2014</v>
      </c>
      <c r="L5" s="533" t="str">
        <f>+'Quadro_Table 7'!L5</f>
        <v xml:space="preserve">III T 2014*
</v>
      </c>
      <c r="M5" s="533" t="str">
        <f>+'Quadro_Table 7'!M5</f>
        <v xml:space="preserve">III T 2015*
</v>
      </c>
      <c r="N5" s="533" t="str">
        <f>+'Quadro_Table 7'!N5</f>
        <v xml:space="preserve">III T 15/14*
</v>
      </c>
      <c r="O5" s="581"/>
    </row>
    <row r="6" spans="2:21" ht="22.5" customHeight="1">
      <c r="B6" s="493"/>
      <c r="C6" s="1036" t="s">
        <v>363</v>
      </c>
      <c r="D6" s="1036"/>
      <c r="E6" s="1036"/>
      <c r="F6" s="1036"/>
      <c r="G6" s="582" t="s">
        <v>364</v>
      </c>
      <c r="H6" s="1036" t="s">
        <v>329</v>
      </c>
      <c r="I6" s="1036"/>
      <c r="J6" s="1036"/>
      <c r="K6" s="582" t="s">
        <v>330</v>
      </c>
      <c r="L6" s="969" t="str">
        <f>+'Quadro_Table 7'!L6</f>
        <v>III Q 2014*</v>
      </c>
      <c r="M6" s="969" t="str">
        <f>+'Quadro_Table 7'!M6</f>
        <v>III Q 2015*</v>
      </c>
      <c r="N6" s="969" t="str">
        <f>+'Quadro_Table 7'!N6</f>
        <v>III Q 15/14*</v>
      </c>
      <c r="O6" s="485"/>
    </row>
    <row r="7" spans="2:21" ht="27.75" customHeight="1">
      <c r="B7" s="583"/>
      <c r="C7" s="1025" t="s">
        <v>361</v>
      </c>
      <c r="D7" s="1025"/>
      <c r="E7" s="1025"/>
      <c r="F7" s="1025"/>
      <c r="G7" s="1025"/>
      <c r="H7" s="1025" t="s">
        <v>365</v>
      </c>
      <c r="I7" s="1025"/>
      <c r="J7" s="1025"/>
      <c r="K7" s="1025"/>
      <c r="L7" s="1026" t="s">
        <v>361</v>
      </c>
      <c r="M7" s="1026"/>
      <c r="N7" s="962" t="s">
        <v>365</v>
      </c>
      <c r="O7" s="584"/>
    </row>
    <row r="8" spans="2:21" ht="18" customHeight="1">
      <c r="B8" s="760" t="s">
        <v>10</v>
      </c>
      <c r="C8" s="761">
        <v>7247.4362956399973</v>
      </c>
      <c r="D8" s="762">
        <v>7281.6785700600003</v>
      </c>
      <c r="E8" s="762">
        <v>7444.8634266199979</v>
      </c>
      <c r="F8" s="762">
        <v>7014.2317575899997</v>
      </c>
      <c r="G8" s="763">
        <v>6923.6919089962084</v>
      </c>
      <c r="H8" s="764">
        <f t="shared" ref="H8:H27" si="1">+((D8/C8)-1)*100</f>
        <v>0.47247430709536076</v>
      </c>
      <c r="I8" s="764">
        <f t="shared" ref="I8:K24" si="2">+((E8/D8)-1)*100</f>
        <v>2.2410335060787157</v>
      </c>
      <c r="J8" s="764">
        <f t="shared" si="2"/>
        <v>-5.784278963267786</v>
      </c>
      <c r="K8" s="765">
        <f t="shared" si="2"/>
        <v>-1.2908020681783094</v>
      </c>
      <c r="L8" s="774">
        <v>5045.9168335599998</v>
      </c>
      <c r="M8" s="766">
        <v>5283.8568775418989</v>
      </c>
      <c r="N8" s="765">
        <f>+((M8/L8)-1)*100</f>
        <v>4.7154967438103323</v>
      </c>
      <c r="O8" s="767" t="s">
        <v>232</v>
      </c>
      <c r="T8" s="201"/>
    </row>
    <row r="9" spans="2:21" ht="18" customHeight="1">
      <c r="B9" s="768" t="s">
        <v>7</v>
      </c>
      <c r="C9" s="769">
        <v>5755.020596299998</v>
      </c>
      <c r="D9" s="516">
        <v>5658.0340708900003</v>
      </c>
      <c r="E9" s="516">
        <v>5573.249478159998</v>
      </c>
      <c r="F9" s="516">
        <v>5949.1667142299993</v>
      </c>
      <c r="G9" s="770">
        <v>6216.7953652007736</v>
      </c>
      <c r="H9" s="517">
        <f t="shared" si="1"/>
        <v>-1.6852507091347668</v>
      </c>
      <c r="I9" s="517">
        <f t="shared" si="2"/>
        <v>-1.4984814808063796</v>
      </c>
      <c r="J9" s="517">
        <f t="shared" si="2"/>
        <v>6.7450279687481407</v>
      </c>
      <c r="K9" s="744">
        <f t="shared" si="2"/>
        <v>4.4985905392535885</v>
      </c>
      <c r="L9" s="516">
        <v>4558.2067794699997</v>
      </c>
      <c r="M9" s="771">
        <v>4774.4287004137668</v>
      </c>
      <c r="N9" s="518">
        <f t="shared" ref="N9:N27" si="3">+((M9/L9)-1)*100</f>
        <v>4.7435742037334361</v>
      </c>
      <c r="O9" s="519" t="s">
        <v>230</v>
      </c>
      <c r="T9" s="201"/>
    </row>
    <row r="10" spans="2:21" ht="18" customHeight="1">
      <c r="B10" s="267" t="s">
        <v>134</v>
      </c>
      <c r="C10" s="297">
        <v>2146.0323575299994</v>
      </c>
      <c r="D10" s="298">
        <v>2113.8142925000002</v>
      </c>
      <c r="E10" s="428">
        <v>2088.9408751599981</v>
      </c>
      <c r="F10" s="297">
        <v>2159.1262540899997</v>
      </c>
      <c r="G10" s="298">
        <v>2405.8706062382225</v>
      </c>
      <c r="H10" s="303">
        <f t="shared" si="1"/>
        <v>-1.5012851468409805</v>
      </c>
      <c r="I10" s="303">
        <f t="shared" si="2"/>
        <v>-1.176707784986375</v>
      </c>
      <c r="J10" s="44">
        <f t="shared" si="2"/>
        <v>3.3598547361770592</v>
      </c>
      <c r="K10" s="304">
        <f t="shared" si="2"/>
        <v>11.427972388405671</v>
      </c>
      <c r="L10" s="438">
        <v>1786.1578515199997</v>
      </c>
      <c r="M10" s="309">
        <v>1880.75867044498</v>
      </c>
      <c r="N10" s="304">
        <f t="shared" si="3"/>
        <v>5.2963302680373969</v>
      </c>
      <c r="O10" s="173" t="s">
        <v>220</v>
      </c>
      <c r="T10" s="201"/>
    </row>
    <row r="11" spans="2:21" ht="18" customHeight="1">
      <c r="B11" s="268" t="s">
        <v>135</v>
      </c>
      <c r="C11" s="297">
        <v>157.22926434999997</v>
      </c>
      <c r="D11" s="298">
        <v>133.37450190999996</v>
      </c>
      <c r="E11" s="428">
        <v>135.07215657000003</v>
      </c>
      <c r="F11" s="297">
        <v>129.99290464999999</v>
      </c>
      <c r="G11" s="298">
        <v>109.32040982754962</v>
      </c>
      <c r="H11" s="303">
        <f t="shared" si="1"/>
        <v>-15.171960855135813</v>
      </c>
      <c r="I11" s="303">
        <f t="shared" si="2"/>
        <v>1.2728479849511531</v>
      </c>
      <c r="J11" s="44">
        <f t="shared" si="2"/>
        <v>-3.7603989223106593</v>
      </c>
      <c r="K11" s="304">
        <f t="shared" si="2"/>
        <v>-15.90278706219398</v>
      </c>
      <c r="L11" s="438">
        <v>80.591893559999988</v>
      </c>
      <c r="M11" s="309">
        <v>91.5325643063332</v>
      </c>
      <c r="N11" s="304">
        <f t="shared" si="3"/>
        <v>13.575398545745765</v>
      </c>
      <c r="O11" s="173" t="s">
        <v>224</v>
      </c>
      <c r="T11" s="201"/>
    </row>
    <row r="12" spans="2:21" ht="18" customHeight="1">
      <c r="B12" s="269" t="s">
        <v>21</v>
      </c>
      <c r="C12" s="297">
        <v>2197.5794659399999</v>
      </c>
      <c r="D12" s="298">
        <v>2137.3102846699999</v>
      </c>
      <c r="E12" s="428">
        <v>2071.8567449099996</v>
      </c>
      <c r="F12" s="297">
        <v>2400.8968049800005</v>
      </c>
      <c r="G12" s="298">
        <v>2419.513328526526</v>
      </c>
      <c r="H12" s="303">
        <f t="shared" si="1"/>
        <v>-2.7425256835579392</v>
      </c>
      <c r="I12" s="303">
        <f t="shared" si="2"/>
        <v>-3.0624257146690481</v>
      </c>
      <c r="J12" s="44">
        <f t="shared" si="2"/>
        <v>15.8814097971959</v>
      </c>
      <c r="K12" s="304">
        <f t="shared" si="2"/>
        <v>0.77539873883420984</v>
      </c>
      <c r="L12" s="438">
        <v>1817.3011892800005</v>
      </c>
      <c r="M12" s="309">
        <v>1868.6220465836113</v>
      </c>
      <c r="N12" s="304">
        <f t="shared" si="3"/>
        <v>2.8240149517507307</v>
      </c>
      <c r="O12" s="173" t="s">
        <v>253</v>
      </c>
      <c r="T12" s="201"/>
    </row>
    <row r="13" spans="2:21" ht="18" customHeight="1">
      <c r="B13" s="97" t="s">
        <v>331</v>
      </c>
      <c r="C13" s="297">
        <v>1725.4756883700002</v>
      </c>
      <c r="D13" s="298">
        <v>1661.8131151999999</v>
      </c>
      <c r="E13" s="428">
        <v>1596.3465304799997</v>
      </c>
      <c r="F13" s="297">
        <v>1925.3743652600001</v>
      </c>
      <c r="G13" s="298">
        <v>1994.5229343893277</v>
      </c>
      <c r="H13" s="435">
        <f t="shared" si="1"/>
        <v>-3.6895665119536014</v>
      </c>
      <c r="I13" s="435">
        <f t="shared" si="2"/>
        <v>-3.9394673276556214</v>
      </c>
      <c r="J13" s="436">
        <f t="shared" si="2"/>
        <v>20.611303905366096</v>
      </c>
      <c r="K13" s="437">
        <f t="shared" si="2"/>
        <v>3.591435015288047</v>
      </c>
      <c r="L13" s="438">
        <v>1498.7295133699999</v>
      </c>
      <c r="M13" s="297">
        <v>1591.8319157755175</v>
      </c>
      <c r="N13" s="437">
        <f t="shared" si="3"/>
        <v>6.2120884105478114</v>
      </c>
      <c r="O13" s="173" t="s">
        <v>332</v>
      </c>
      <c r="T13" s="201"/>
    </row>
    <row r="14" spans="2:21" ht="18" customHeight="1">
      <c r="B14" s="269" t="s">
        <v>105</v>
      </c>
      <c r="C14" s="297">
        <f>+C9-C10-C11-C12</f>
        <v>1254.1795084799987</v>
      </c>
      <c r="D14" s="298">
        <f t="shared" ref="D14:G14" si="4">+D9-D10-D11-D12</f>
        <v>1273.5349918100001</v>
      </c>
      <c r="E14" s="428">
        <f t="shared" si="4"/>
        <v>1277.3797015200003</v>
      </c>
      <c r="F14" s="297">
        <f t="shared" si="4"/>
        <v>1259.1507505099989</v>
      </c>
      <c r="G14" s="298">
        <f t="shared" si="4"/>
        <v>1282.0910206084754</v>
      </c>
      <c r="H14" s="303">
        <f t="shared" si="1"/>
        <v>1.5432785497714985</v>
      </c>
      <c r="I14" s="303">
        <f t="shared" si="2"/>
        <v>0.30189274222736096</v>
      </c>
      <c r="J14" s="44">
        <f t="shared" si="2"/>
        <v>-1.4270581400589011</v>
      </c>
      <c r="K14" s="304">
        <f t="shared" si="2"/>
        <v>1.8218843207761237</v>
      </c>
      <c r="L14" s="438">
        <f>+L9-SUM(L10:L12)</f>
        <v>874.15584510999952</v>
      </c>
      <c r="M14" s="309">
        <f>+M9-SUM(M10:M12)</f>
        <v>933.51541907884257</v>
      </c>
      <c r="N14" s="304">
        <f t="shared" si="3"/>
        <v>6.790502437397028</v>
      </c>
      <c r="O14" s="173" t="s">
        <v>250</v>
      </c>
      <c r="T14" s="201"/>
    </row>
    <row r="15" spans="2:21" ht="18" customHeight="1">
      <c r="B15" s="441" t="s">
        <v>8</v>
      </c>
      <c r="C15" s="499">
        <v>1492.4156993399993</v>
      </c>
      <c r="D15" s="499">
        <v>1623.6444991700002</v>
      </c>
      <c r="E15" s="499">
        <v>1871.6139484599998</v>
      </c>
      <c r="F15" s="499">
        <v>1065.0650433600001</v>
      </c>
      <c r="G15" s="501">
        <v>706.89654379543492</v>
      </c>
      <c r="H15" s="460">
        <f t="shared" si="1"/>
        <v>8.793046058684272</v>
      </c>
      <c r="I15" s="460">
        <f t="shared" si="2"/>
        <v>15.272397955141081</v>
      </c>
      <c r="J15" s="460">
        <f t="shared" si="2"/>
        <v>-43.093764382534324</v>
      </c>
      <c r="K15" s="502">
        <f t="shared" si="2"/>
        <v>-33.6287911989523</v>
      </c>
      <c r="L15" s="499">
        <v>487.71005409000031</v>
      </c>
      <c r="M15" s="503">
        <v>509.42817712813212</v>
      </c>
      <c r="N15" s="504">
        <f t="shared" si="3"/>
        <v>4.4530808532653232</v>
      </c>
      <c r="O15" s="505" t="s">
        <v>231</v>
      </c>
      <c r="T15" s="201"/>
    </row>
    <row r="16" spans="2:21" ht="18" customHeight="1">
      <c r="B16" s="269" t="s">
        <v>116</v>
      </c>
      <c r="C16" s="297">
        <v>1353.8636035999994</v>
      </c>
      <c r="D16" s="298">
        <v>1521.8579587000002</v>
      </c>
      <c r="E16" s="428">
        <v>1512.3863881599998</v>
      </c>
      <c r="F16" s="297">
        <v>980.87573670000006</v>
      </c>
      <c r="G16" s="298">
        <v>596.35232720122917</v>
      </c>
      <c r="H16" s="303">
        <f t="shared" si="1"/>
        <v>12.408514022630811</v>
      </c>
      <c r="I16" s="303">
        <f t="shared" si="2"/>
        <v>-0.62236889361810821</v>
      </c>
      <c r="J16" s="44">
        <f t="shared" si="2"/>
        <v>-35.143839935417986</v>
      </c>
      <c r="K16" s="304">
        <f t="shared" si="2"/>
        <v>-39.202051300854748</v>
      </c>
      <c r="L16" s="438">
        <v>435.38138149000031</v>
      </c>
      <c r="M16" s="309">
        <v>422.18667031204262</v>
      </c>
      <c r="N16" s="304">
        <f t="shared" si="3"/>
        <v>-3.0306098834087969</v>
      </c>
      <c r="O16" s="173" t="s">
        <v>263</v>
      </c>
      <c r="T16" s="201"/>
    </row>
    <row r="17" spans="2:86" ht="18" customHeight="1">
      <c r="B17" s="434" t="s">
        <v>331</v>
      </c>
      <c r="C17" s="428">
        <v>771.73250951</v>
      </c>
      <c r="D17" s="428">
        <v>733.19067253000014</v>
      </c>
      <c r="E17" s="428">
        <v>690.76996383000005</v>
      </c>
      <c r="F17" s="428">
        <v>361.49780827999996</v>
      </c>
      <c r="G17" s="428">
        <v>187.20109980536472</v>
      </c>
      <c r="H17" s="44">
        <f t="shared" si="1"/>
        <v>-4.9941963705107391</v>
      </c>
      <c r="I17" s="44">
        <f t="shared" ref="I17" si="5">+((E17/D17)-1)*100</f>
        <v>-5.7857676439909138</v>
      </c>
      <c r="J17" s="44">
        <f t="shared" ref="J17" si="6">+((F17/E17)-1)*100</f>
        <v>-47.667410685365972</v>
      </c>
      <c r="K17" s="44">
        <f t="shared" ref="K17" si="7">+((G17/F17)-1)*100</f>
        <v>-48.215149437263761</v>
      </c>
      <c r="L17" s="428">
        <v>137.28716868999999</v>
      </c>
      <c r="M17" s="433">
        <v>139.8173855593414</v>
      </c>
      <c r="N17" s="304">
        <f t="shared" si="3"/>
        <v>1.8430104528229796</v>
      </c>
      <c r="O17" s="173" t="s">
        <v>332</v>
      </c>
      <c r="T17" s="201"/>
    </row>
    <row r="18" spans="2:86" ht="18" customHeight="1">
      <c r="B18" s="772" t="s">
        <v>11</v>
      </c>
      <c r="C18" s="662">
        <v>7181.9752297000014</v>
      </c>
      <c r="D18" s="662">
        <v>7072.3262380999995</v>
      </c>
      <c r="E18" s="662">
        <v>6696.1643984200018</v>
      </c>
      <c r="F18" s="662">
        <v>7076.8323321699991</v>
      </c>
      <c r="G18" s="773">
        <v>6530.8728435165567</v>
      </c>
      <c r="H18" s="739">
        <f t="shared" si="1"/>
        <v>-1.5267247253452632</v>
      </c>
      <c r="I18" s="739">
        <f t="shared" si="2"/>
        <v>-5.3187851778321633</v>
      </c>
      <c r="J18" s="739">
        <f t="shared" si="2"/>
        <v>5.6848654110078112</v>
      </c>
      <c r="K18" s="740">
        <f t="shared" si="2"/>
        <v>-7.7147438716558163</v>
      </c>
      <c r="L18" s="662">
        <v>4631.4187478399999</v>
      </c>
      <c r="M18" s="774">
        <v>4645.0609371458168</v>
      </c>
      <c r="N18" s="775">
        <f t="shared" si="3"/>
        <v>0.29455745741364669</v>
      </c>
      <c r="O18" s="776" t="s">
        <v>243</v>
      </c>
      <c r="T18" s="201"/>
    </row>
    <row r="19" spans="2:86" ht="18" customHeight="1">
      <c r="B19" s="768" t="s">
        <v>9</v>
      </c>
      <c r="C19" s="516">
        <v>4968.3737502900012</v>
      </c>
      <c r="D19" s="516">
        <v>5030.74082266</v>
      </c>
      <c r="E19" s="516">
        <v>4801.5222844600021</v>
      </c>
      <c r="F19" s="516">
        <v>5166.7366195299992</v>
      </c>
      <c r="G19" s="770">
        <v>5136.6967763404873</v>
      </c>
      <c r="H19" s="517">
        <f t="shared" si="1"/>
        <v>1.2552814161043813</v>
      </c>
      <c r="I19" s="517">
        <f t="shared" si="2"/>
        <v>-4.5563575282496664</v>
      </c>
      <c r="J19" s="517">
        <f t="shared" si="2"/>
        <v>7.6062197243570662</v>
      </c>
      <c r="K19" s="744">
        <f t="shared" si="2"/>
        <v>-0.58140844795461222</v>
      </c>
      <c r="L19" s="516">
        <v>3708.1766464800003</v>
      </c>
      <c r="M19" s="771">
        <v>3703.9523418164285</v>
      </c>
      <c r="N19" s="518">
        <f t="shared" si="3"/>
        <v>-0.11391864698737653</v>
      </c>
      <c r="O19" s="519" t="s">
        <v>233</v>
      </c>
      <c r="T19" s="201"/>
    </row>
    <row r="20" spans="2:86" ht="18" customHeight="1">
      <c r="B20" s="269" t="s">
        <v>106</v>
      </c>
      <c r="C20" s="297">
        <v>2422.1932688400002</v>
      </c>
      <c r="D20" s="298">
        <v>2363.6769050799999</v>
      </c>
      <c r="E20" s="428">
        <v>2089.4377988100009</v>
      </c>
      <c r="F20" s="297">
        <v>2255.919969</v>
      </c>
      <c r="G20" s="298">
        <v>2248.0897590286827</v>
      </c>
      <c r="H20" s="303">
        <f t="shared" si="1"/>
        <v>-2.4158420598709762</v>
      </c>
      <c r="I20" s="303">
        <f t="shared" si="2"/>
        <v>-11.60222472371778</v>
      </c>
      <c r="J20" s="44">
        <f t="shared" si="2"/>
        <v>7.9677973799849866</v>
      </c>
      <c r="K20" s="304">
        <f t="shared" si="2"/>
        <v>-0.34709608846578144</v>
      </c>
      <c r="L20" s="438">
        <v>1690.78447248</v>
      </c>
      <c r="M20" s="309">
        <v>1681.4700466974571</v>
      </c>
      <c r="N20" s="304">
        <f t="shared" si="3"/>
        <v>-0.55089373803396402</v>
      </c>
      <c r="O20" s="173" t="s">
        <v>235</v>
      </c>
      <c r="T20" s="201"/>
    </row>
    <row r="21" spans="2:86" ht="18" customHeight="1">
      <c r="B21" s="269" t="s">
        <v>107</v>
      </c>
      <c r="C21" s="297">
        <v>1703.9389053400009</v>
      </c>
      <c r="D21" s="298">
        <v>1789.2625675800005</v>
      </c>
      <c r="E21" s="428">
        <v>1852.97856512</v>
      </c>
      <c r="F21" s="297">
        <v>2064.9916638900004</v>
      </c>
      <c r="G21" s="298">
        <v>2037.8234495763352</v>
      </c>
      <c r="H21" s="303">
        <f t="shared" si="1"/>
        <v>5.0074367087107552</v>
      </c>
      <c r="I21" s="303">
        <f t="shared" si="2"/>
        <v>3.5610199807720955</v>
      </c>
      <c r="J21" s="44">
        <f t="shared" si="2"/>
        <v>11.441745887452859</v>
      </c>
      <c r="K21" s="304">
        <f t="shared" si="2"/>
        <v>-1.3156573359955459</v>
      </c>
      <c r="L21" s="438">
        <v>1413.8879498399997</v>
      </c>
      <c r="M21" s="309">
        <v>1434.4829282106962</v>
      </c>
      <c r="N21" s="304">
        <f t="shared" si="3"/>
        <v>1.4566202628027991</v>
      </c>
      <c r="O21" s="173" t="s">
        <v>259</v>
      </c>
      <c r="T21" s="201"/>
    </row>
    <row r="22" spans="2:86" ht="18" customHeight="1">
      <c r="B22" s="269" t="s">
        <v>108</v>
      </c>
      <c r="C22" s="297">
        <v>104.33282846000004</v>
      </c>
      <c r="D22" s="298">
        <v>141.1600751</v>
      </c>
      <c r="E22" s="428">
        <v>148.49132712999997</v>
      </c>
      <c r="F22" s="297">
        <v>128.19881559999996</v>
      </c>
      <c r="G22" s="298">
        <v>128.9276441927702</v>
      </c>
      <c r="H22" s="303">
        <f t="shared" si="1"/>
        <v>35.297851293391403</v>
      </c>
      <c r="I22" s="303">
        <f t="shared" si="2"/>
        <v>5.193573342041935</v>
      </c>
      <c r="J22" s="44">
        <f t="shared" si="2"/>
        <v>-13.665789054625721</v>
      </c>
      <c r="K22" s="304">
        <f t="shared" si="2"/>
        <v>0.56851429504958251</v>
      </c>
      <c r="L22" s="438">
        <v>84.309481390000073</v>
      </c>
      <c r="M22" s="309">
        <v>78.880408338921498</v>
      </c>
      <c r="N22" s="304">
        <f t="shared" si="3"/>
        <v>-6.4394572965817298</v>
      </c>
      <c r="O22" s="173" t="s">
        <v>260</v>
      </c>
      <c r="T22" s="201"/>
    </row>
    <row r="23" spans="2:86" ht="18" customHeight="1">
      <c r="B23" s="269" t="s">
        <v>95</v>
      </c>
      <c r="C23" s="297">
        <v>489.48012751999988</v>
      </c>
      <c r="D23" s="298">
        <v>477.75527966000004</v>
      </c>
      <c r="E23" s="428">
        <v>467.62339891000016</v>
      </c>
      <c r="F23" s="297">
        <v>497.70681524000003</v>
      </c>
      <c r="G23" s="298">
        <v>523.19181176131735</v>
      </c>
      <c r="H23" s="303">
        <f t="shared" si="1"/>
        <v>-2.3953674931411317</v>
      </c>
      <c r="I23" s="303">
        <f t="shared" si="2"/>
        <v>-2.1207260665356387</v>
      </c>
      <c r="J23" s="44">
        <f t="shared" si="2"/>
        <v>6.4332572750042782</v>
      </c>
      <c r="K23" s="304">
        <f t="shared" si="2"/>
        <v>5.1204837347923693</v>
      </c>
      <c r="L23" s="438">
        <v>382.52032960000014</v>
      </c>
      <c r="M23" s="309">
        <v>399.45338532423312</v>
      </c>
      <c r="N23" s="304">
        <f t="shared" si="3"/>
        <v>4.4267073966865578</v>
      </c>
      <c r="O23" s="173" t="s">
        <v>261</v>
      </c>
      <c r="T23" s="201"/>
    </row>
    <row r="24" spans="2:86" ht="18" customHeight="1">
      <c r="B24" s="269" t="s">
        <v>109</v>
      </c>
      <c r="C24" s="297">
        <f>+C19-C20-C21-C22-C23</f>
        <v>248.42862013000013</v>
      </c>
      <c r="D24" s="298">
        <f t="shared" ref="D24:G24" si="8">+D19-D20-D21-D22-D23</f>
        <v>258.88599523999972</v>
      </c>
      <c r="E24" s="428">
        <f t="shared" si="8"/>
        <v>242.99119449000108</v>
      </c>
      <c r="F24" s="297">
        <f t="shared" si="8"/>
        <v>219.91935579999875</v>
      </c>
      <c r="G24" s="298">
        <f t="shared" si="8"/>
        <v>198.66411178138185</v>
      </c>
      <c r="H24" s="303">
        <f t="shared" si="1"/>
        <v>4.209408362260092</v>
      </c>
      <c r="I24" s="303">
        <f t="shared" si="2"/>
        <v>-6.1396912317575936</v>
      </c>
      <c r="J24" s="44">
        <f t="shared" si="2"/>
        <v>-9.4949278875830707</v>
      </c>
      <c r="K24" s="304">
        <f t="shared" si="2"/>
        <v>-9.6650174066293069</v>
      </c>
      <c r="L24" s="438">
        <f>+L19-SUM(L20:L23)</f>
        <v>136.67441317000021</v>
      </c>
      <c r="M24" s="309">
        <f>+M19-SUM(M20:M23)</f>
        <v>109.66557324512087</v>
      </c>
      <c r="N24" s="304">
        <f t="shared" si="3"/>
        <v>-19.761445685729662</v>
      </c>
      <c r="O24" s="173" t="s">
        <v>262</v>
      </c>
      <c r="T24" s="201"/>
    </row>
    <row r="25" spans="2:86" ht="18" customHeight="1">
      <c r="B25" s="441" t="s">
        <v>110</v>
      </c>
      <c r="C25" s="499">
        <v>2213.6014794100001</v>
      </c>
      <c r="D25" s="499">
        <v>2041.5854154399995</v>
      </c>
      <c r="E25" s="499">
        <v>1894.64211396</v>
      </c>
      <c r="F25" s="499">
        <v>1910.0957126400001</v>
      </c>
      <c r="G25" s="501">
        <v>1394.1760671760696</v>
      </c>
      <c r="H25" s="460">
        <f t="shared" si="1"/>
        <v>-7.7708686757766765</v>
      </c>
      <c r="I25" s="460">
        <f t="shared" ref="I25:K27" si="9">+((E25/D25)-1)*100</f>
        <v>-7.19750936545217</v>
      </c>
      <c r="J25" s="460">
        <f t="shared" si="9"/>
        <v>0.81564737562496159</v>
      </c>
      <c r="K25" s="502">
        <f t="shared" si="9"/>
        <v>-27.010146248161703</v>
      </c>
      <c r="L25" s="499">
        <v>923.24210135999988</v>
      </c>
      <c r="M25" s="503">
        <v>941.10859532938832</v>
      </c>
      <c r="N25" s="504">
        <f t="shared" si="3"/>
        <v>1.9351905576088679</v>
      </c>
      <c r="O25" s="505" t="s">
        <v>240</v>
      </c>
      <c r="P25" s="70"/>
      <c r="Q25" s="70"/>
      <c r="R25" s="70"/>
      <c r="S25" s="70"/>
      <c r="T25" s="201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</row>
    <row r="26" spans="2:86" s="22" customFormat="1" ht="18" customHeight="1">
      <c r="B26" s="270" t="s">
        <v>80</v>
      </c>
      <c r="C26" s="299">
        <v>1769.4012698900003</v>
      </c>
      <c r="D26" s="300">
        <v>1669.5435397999995</v>
      </c>
      <c r="E26" s="429">
        <v>1555.5827307100001</v>
      </c>
      <c r="F26" s="299">
        <v>1603.3081575000001</v>
      </c>
      <c r="G26" s="300">
        <v>1139.2286779568078</v>
      </c>
      <c r="H26" s="305">
        <f t="shared" si="1"/>
        <v>-5.6435886980124472</v>
      </c>
      <c r="I26" s="305">
        <f t="shared" si="9"/>
        <v>-6.8258662546561215</v>
      </c>
      <c r="J26" s="431">
        <f t="shared" si="9"/>
        <v>3.0680095534499241</v>
      </c>
      <c r="K26" s="306">
        <f t="shared" si="9"/>
        <v>-28.94512058535399</v>
      </c>
      <c r="L26" s="914">
        <v>761.29764983999985</v>
      </c>
      <c r="M26" s="310">
        <v>788.90406524456591</v>
      </c>
      <c r="N26" s="306">
        <f t="shared" si="3"/>
        <v>3.6262315285444657</v>
      </c>
      <c r="O26" s="271" t="s">
        <v>264</v>
      </c>
      <c r="P26" s="70"/>
      <c r="Q26" s="70"/>
      <c r="R26" s="70"/>
      <c r="S26" s="70"/>
      <c r="T26" s="201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</row>
    <row r="27" spans="2:86" ht="18" customHeight="1">
      <c r="B27" s="272" t="s">
        <v>136</v>
      </c>
      <c r="C27" s="301">
        <f>+C25-C26</f>
        <v>444.20020951999982</v>
      </c>
      <c r="D27" s="302">
        <f t="shared" ref="D27:G27" si="10">+D25-D26</f>
        <v>372.04187563999994</v>
      </c>
      <c r="E27" s="430">
        <f t="shared" si="10"/>
        <v>339.05938324999988</v>
      </c>
      <c r="F27" s="301">
        <f t="shared" si="10"/>
        <v>306.78755513999999</v>
      </c>
      <c r="G27" s="302">
        <f t="shared" si="10"/>
        <v>254.94738921926182</v>
      </c>
      <c r="H27" s="307">
        <f t="shared" si="1"/>
        <v>-16.244551968576005</v>
      </c>
      <c r="I27" s="307">
        <f t="shared" si="9"/>
        <v>-8.8652634419881799</v>
      </c>
      <c r="J27" s="432">
        <f t="shared" si="9"/>
        <v>-9.5180460132568534</v>
      </c>
      <c r="K27" s="308">
        <f t="shared" si="9"/>
        <v>-16.897740815164852</v>
      </c>
      <c r="L27" s="915">
        <v>161.94445152</v>
      </c>
      <c r="M27" s="311">
        <v>152.20453008482238</v>
      </c>
      <c r="N27" s="308">
        <f t="shared" si="3"/>
        <v>-6.0143594570603369</v>
      </c>
      <c r="O27" s="174" t="s">
        <v>265</v>
      </c>
      <c r="P27" s="70"/>
      <c r="Q27" s="70"/>
      <c r="R27" s="70"/>
      <c r="S27" s="70"/>
      <c r="T27" s="201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</row>
    <row r="28" spans="2:86" s="6" customFormat="1" ht="18" customHeight="1">
      <c r="B28" s="777" t="s">
        <v>94</v>
      </c>
      <c r="C28" s="662">
        <v>65.461065939995933</v>
      </c>
      <c r="D28" s="662">
        <v>209.35233196000081</v>
      </c>
      <c r="E28" s="662">
        <v>748.69902819999606</v>
      </c>
      <c r="F28" s="662">
        <v>-62.600574579999375</v>
      </c>
      <c r="G28" s="773">
        <v>392.81906547965173</v>
      </c>
      <c r="H28" s="778" t="s">
        <v>14</v>
      </c>
      <c r="I28" s="778" t="s">
        <v>14</v>
      </c>
      <c r="J28" s="778" t="s">
        <v>14</v>
      </c>
      <c r="K28" s="779" t="s">
        <v>14</v>
      </c>
      <c r="L28" s="662">
        <v>414.49808571999984</v>
      </c>
      <c r="M28" s="774">
        <v>638.79594039608219</v>
      </c>
      <c r="N28" s="780" t="s">
        <v>14</v>
      </c>
      <c r="O28" s="781" t="s">
        <v>244</v>
      </c>
      <c r="P28" s="39"/>
      <c r="Q28" s="39"/>
      <c r="R28" s="39"/>
      <c r="S28" s="39"/>
      <c r="T28" s="201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</row>
    <row r="29" spans="2:86" s="1" customFormat="1" ht="18" customHeight="1">
      <c r="B29" s="782" t="s">
        <v>22</v>
      </c>
      <c r="C29" s="783">
        <f>+C28/'Quadro_Table 7'!C44*100</f>
        <v>3.6381445193749182E-2</v>
      </c>
      <c r="D29" s="783">
        <f>+D28/'Quadro_Table 7'!D44*100</f>
        <v>0.1188377127697859</v>
      </c>
      <c r="E29" s="783">
        <f>+E28/'Quadro_Table 7'!E44*100</f>
        <v>0.44460098458788172</v>
      </c>
      <c r="F29" s="783">
        <f>+F28/'Quadro_Table 7'!F44*100</f>
        <v>-3.676562049252674E-2</v>
      </c>
      <c r="G29" s="917">
        <f>+G28/'Quadro_Table 7'!G44*100</f>
        <v>0.22647892437398118</v>
      </c>
      <c r="H29" s="755" t="s">
        <v>14</v>
      </c>
      <c r="I29" s="755" t="s">
        <v>14</v>
      </c>
      <c r="J29" s="755" t="s">
        <v>14</v>
      </c>
      <c r="K29" s="756" t="s">
        <v>14</v>
      </c>
      <c r="L29" s="758" t="s">
        <v>14</v>
      </c>
      <c r="M29" s="758" t="s">
        <v>14</v>
      </c>
      <c r="N29" s="784" t="s">
        <v>14</v>
      </c>
      <c r="O29" s="683" t="s">
        <v>193</v>
      </c>
      <c r="P29" s="70"/>
      <c r="Q29" s="70"/>
      <c r="R29" s="70"/>
      <c r="S29" s="70"/>
      <c r="T29" s="201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</row>
    <row r="30" spans="2:86" ht="12" customHeight="1">
      <c r="B30" s="960" t="str">
        <f>+'Quadro_Table 1'!B15:F15</f>
        <v>* Valores acumulados desde o início do ano.</v>
      </c>
      <c r="C30" s="337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139" t="str">
        <f>+'Quadro_Table 1'!G15</f>
        <v>* Cumulative figures since the beginning of the year.</v>
      </c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</row>
    <row r="31" spans="2:86" ht="12" customHeight="1">
      <c r="B31" s="100" t="str">
        <f>+'Quadro_Table 9'!B29:H29</f>
        <v>Fonte: Ministério das Finanças.</v>
      </c>
      <c r="C31" s="337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139" t="str">
        <f>+'Quadro_Table 9'!O29</f>
        <v>Sources: Ministry of Finance.</v>
      </c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</row>
    <row r="32" spans="2:86" ht="12" customHeight="1"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</row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</sheetData>
  <mergeCells count="7">
    <mergeCell ref="B2:H2"/>
    <mergeCell ref="J2:O2"/>
    <mergeCell ref="C7:G7"/>
    <mergeCell ref="H7:K7"/>
    <mergeCell ref="C6:F6"/>
    <mergeCell ref="H6:J6"/>
    <mergeCell ref="L7:M7"/>
  </mergeCells>
  <phoneticPr fontId="32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46" orientation="portrait" r:id="rId1"/>
  <headerFooter>
    <oddFooter>&amp;R&amp;D
MF/GPEARI/DPFP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V45"/>
  <sheetViews>
    <sheetView showGridLines="0" zoomScale="85" zoomScaleNormal="85" workbookViewId="0"/>
  </sheetViews>
  <sheetFormatPr defaultRowHeight="12.75"/>
  <cols>
    <col min="1" max="1" width="5" style="6" customWidth="1"/>
    <col min="2" max="2" width="44" style="6" customWidth="1"/>
    <col min="3" max="7" width="9.42578125" style="6" customWidth="1"/>
    <col min="8" max="8" width="7.28515625" style="6" customWidth="1"/>
    <col min="9" max="9" width="8.5703125" style="6" customWidth="1"/>
    <col min="10" max="11" width="9.140625" style="6" customWidth="1"/>
    <col min="12" max="12" width="10" style="6" customWidth="1"/>
    <col min="13" max="13" width="10.42578125" style="6" customWidth="1"/>
    <col min="14" max="14" width="13.7109375" style="6" customWidth="1"/>
    <col min="15" max="15" width="45.140625" style="135" customWidth="1"/>
    <col min="16" max="16" width="9.140625" style="6"/>
    <col min="17" max="17" width="11.28515625" style="6" bestFit="1" customWidth="1"/>
    <col min="18" max="16384" width="9.140625" style="6"/>
  </cols>
  <sheetData>
    <row r="1" spans="1:20" ht="21.75" customHeight="1">
      <c r="B1" s="341" t="s">
        <v>283</v>
      </c>
      <c r="C1" s="341"/>
      <c r="D1" s="341"/>
      <c r="E1" s="341"/>
      <c r="F1" s="341"/>
      <c r="G1" s="341"/>
      <c r="H1" s="341"/>
      <c r="L1" s="811"/>
      <c r="M1" s="811"/>
      <c r="N1" s="811"/>
      <c r="O1" s="807" t="s">
        <v>284</v>
      </c>
      <c r="Q1" s="127" t="s">
        <v>170</v>
      </c>
    </row>
    <row r="2" spans="1:20" s="39" customFormat="1" ht="12.75" customHeight="1">
      <c r="B2" s="1034" t="s">
        <v>117</v>
      </c>
      <c r="C2" s="1035"/>
      <c r="D2" s="1035"/>
      <c r="E2" s="1035"/>
      <c r="F2" s="1035"/>
      <c r="G2" s="314"/>
      <c r="H2" s="78"/>
      <c r="I2" s="78"/>
      <c r="J2" s="83"/>
      <c r="K2" s="312"/>
      <c r="L2" s="1040" t="s">
        <v>388</v>
      </c>
      <c r="M2" s="1040"/>
      <c r="N2" s="1040"/>
      <c r="O2" s="1041"/>
    </row>
    <row r="3" spans="1:20" s="39" customFormat="1" ht="12.75" customHeight="1">
      <c r="A3" s="539"/>
      <c r="B3" s="829" t="str">
        <f>+'Quadro_Table 7'!B3</f>
        <v>(ótica da contabilidade pública)</v>
      </c>
      <c r="C3" s="829"/>
      <c r="D3" s="829"/>
      <c r="E3" s="829"/>
      <c r="F3" s="829"/>
      <c r="G3" s="314"/>
      <c r="H3" s="918"/>
      <c r="I3" s="918"/>
      <c r="J3" s="70"/>
      <c r="K3" s="70"/>
      <c r="L3" s="344"/>
      <c r="M3" s="344"/>
      <c r="N3" s="344"/>
      <c r="O3" s="344" t="str">
        <f>+'Quadro_Table 7'!O3</f>
        <v>(public Account - cash basis)</v>
      </c>
      <c r="P3" s="787"/>
    </row>
    <row r="4" spans="1:20" s="39" customFormat="1" ht="12.75" customHeight="1">
      <c r="A4" s="539"/>
      <c r="B4" s="585"/>
      <c r="C4" s="585"/>
      <c r="D4" s="585"/>
      <c r="E4" s="585"/>
      <c r="F4" s="585"/>
      <c r="G4" s="427"/>
      <c r="H4" s="586"/>
      <c r="I4" s="586"/>
      <c r="J4" s="587"/>
      <c r="K4" s="587"/>
      <c r="L4" s="588"/>
      <c r="M4" s="588"/>
      <c r="N4" s="588"/>
      <c r="O4" s="588"/>
      <c r="P4" s="787"/>
    </row>
    <row r="5" spans="1:20" ht="14.1" customHeight="1">
      <c r="A5" s="1"/>
      <c r="B5" s="471"/>
      <c r="C5" s="1014">
        <f>+'Quadro_Table 7'!C5</f>
        <v>2010</v>
      </c>
      <c r="D5" s="1014">
        <f>+'Quadro_Table 7'!D5</f>
        <v>2011</v>
      </c>
      <c r="E5" s="1014">
        <f>+'Quadro_Table 7'!E5</f>
        <v>2012</v>
      </c>
      <c r="F5" s="1014">
        <f>+'Quadro_Table 7'!F5</f>
        <v>2013</v>
      </c>
      <c r="G5" s="1014">
        <f>+'Quadro_Table 7'!G5</f>
        <v>2014</v>
      </c>
      <c r="H5" s="1014">
        <f>+D5</f>
        <v>2011</v>
      </c>
      <c r="I5" s="1014">
        <f t="shared" ref="I5:K5" si="0">+E5</f>
        <v>2012</v>
      </c>
      <c r="J5" s="1014">
        <f t="shared" si="0"/>
        <v>2013</v>
      </c>
      <c r="K5" s="1014">
        <f t="shared" si="0"/>
        <v>2014</v>
      </c>
      <c r="L5" s="534" t="str">
        <f>+'Quadro_Table 7'!L5</f>
        <v xml:space="preserve">III T 2014*
</v>
      </c>
      <c r="M5" s="534" t="str">
        <f>+'Quadro_Table 7'!M5</f>
        <v xml:space="preserve">III T 2015*
</v>
      </c>
      <c r="N5" s="534" t="str">
        <f>+'Quadro_Table 7'!N5</f>
        <v xml:space="preserve">III T 15/14*
</v>
      </c>
      <c r="O5" s="590"/>
      <c r="P5" s="1"/>
      <c r="Q5" s="487"/>
    </row>
    <row r="6" spans="1:20" ht="14.1" customHeight="1">
      <c r="A6" s="1"/>
      <c r="B6" s="483"/>
      <c r="C6" s="1022"/>
      <c r="D6" s="1022"/>
      <c r="E6" s="1022"/>
      <c r="F6" s="1022"/>
      <c r="G6" s="1022"/>
      <c r="H6" s="1022"/>
      <c r="I6" s="1022"/>
      <c r="J6" s="1022"/>
      <c r="K6" s="1022"/>
      <c r="L6" s="977" t="str">
        <f>+'Quadro_Table 7'!L6:L7</f>
        <v>III Q 2014*</v>
      </c>
      <c r="M6" s="977" t="str">
        <f>+'Quadro_Table 7'!M6:M7</f>
        <v>III Q 2015*</v>
      </c>
      <c r="N6" s="977" t="str">
        <f>+'Quadro_Table 7'!N6:N7</f>
        <v>III Q 15/14*</v>
      </c>
      <c r="O6" s="976"/>
      <c r="P6" s="1"/>
      <c r="Q6" s="487"/>
    </row>
    <row r="7" spans="1:20" ht="24" customHeight="1">
      <c r="A7" s="1"/>
      <c r="B7" s="468"/>
      <c r="C7" s="1042" t="s">
        <v>408</v>
      </c>
      <c r="D7" s="1042"/>
      <c r="E7" s="1042"/>
      <c r="F7" s="1042"/>
      <c r="G7" s="1042"/>
      <c r="H7" s="974"/>
      <c r="I7" s="1042" t="s">
        <v>322</v>
      </c>
      <c r="J7" s="1042"/>
      <c r="K7" s="1042"/>
      <c r="L7" s="1037" t="s">
        <v>409</v>
      </c>
      <c r="M7" s="1038"/>
      <c r="N7" s="975" t="s">
        <v>410</v>
      </c>
      <c r="O7" s="470"/>
      <c r="P7" s="1"/>
      <c r="Q7" s="924"/>
    </row>
    <row r="8" spans="1:20" s="13" customFormat="1" ht="18" customHeight="1">
      <c r="A8" s="789"/>
      <c r="B8" s="108" t="s">
        <v>374</v>
      </c>
      <c r="C8" s="925">
        <v>13483.3</v>
      </c>
      <c r="D8" s="231">
        <v>13746.3</v>
      </c>
      <c r="E8" s="228">
        <v>13082.1</v>
      </c>
      <c r="F8" s="228">
        <v>13422.9</v>
      </c>
      <c r="G8" s="228">
        <v>13663.6</v>
      </c>
      <c r="H8" s="229">
        <f>+((D8/C8)-1)*100</f>
        <v>1.9505610644278581</v>
      </c>
      <c r="I8" s="230">
        <f>+((E8/D8)-1)*100</f>
        <v>-4.8318456602867599</v>
      </c>
      <c r="J8" s="230">
        <f t="shared" ref="I8:K16" si="1">+((F8/E8)-1)*100</f>
        <v>2.6050863393491719</v>
      </c>
      <c r="K8" s="229">
        <f t="shared" si="1"/>
        <v>1.7932041511149022</v>
      </c>
      <c r="L8" s="925">
        <v>10121.933843780002</v>
      </c>
      <c r="M8" s="231">
        <v>10400.450972680002</v>
      </c>
      <c r="N8" s="232">
        <f>+((M8/L8)-1)*100</f>
        <v>2.7516197319463087</v>
      </c>
      <c r="O8" s="178" t="s">
        <v>267</v>
      </c>
      <c r="P8" s="788"/>
      <c r="R8" s="322"/>
      <c r="S8" s="322"/>
      <c r="T8" s="321"/>
    </row>
    <row r="9" spans="1:20" ht="18" customHeight="1">
      <c r="A9" s="8"/>
      <c r="B9" s="115" t="s">
        <v>323</v>
      </c>
      <c r="C9" s="235">
        <v>697.75</v>
      </c>
      <c r="D9" s="235">
        <v>715.19</v>
      </c>
      <c r="E9" s="233">
        <v>891.89497954000001</v>
      </c>
      <c r="F9" s="233">
        <v>725</v>
      </c>
      <c r="G9" s="233">
        <v>724.99999999999989</v>
      </c>
      <c r="H9" s="325">
        <f t="shared" ref="H9:H37" si="2">+((D9/C9)-1)*100</f>
        <v>2.4994625582228647</v>
      </c>
      <c r="I9" s="234">
        <f t="shared" si="1"/>
        <v>24.70741754498804</v>
      </c>
      <c r="J9" s="234">
        <f t="shared" si="1"/>
        <v>-18.712402622344293</v>
      </c>
      <c r="K9" s="234">
        <f t="shared" si="1"/>
        <v>-1.1102230246251565E-14</v>
      </c>
      <c r="L9" s="235">
        <v>543.75000001000001</v>
      </c>
      <c r="M9" s="235">
        <v>561.64117339999996</v>
      </c>
      <c r="N9" s="236">
        <f t="shared" ref="N9:N37" si="3">+((M9/L9)-1)*100</f>
        <v>3.2903307383302938</v>
      </c>
      <c r="O9" s="179" t="s">
        <v>268</v>
      </c>
      <c r="R9" s="321"/>
      <c r="S9" s="321"/>
    </row>
    <row r="10" spans="1:20" s="13" customFormat="1" ht="18" customHeight="1">
      <c r="A10" s="37"/>
      <c r="B10" s="117" t="s">
        <v>333</v>
      </c>
      <c r="C10" s="235">
        <v>7726.9099939999996</v>
      </c>
      <c r="D10" s="235">
        <v>6721.2655610000002</v>
      </c>
      <c r="E10" s="237">
        <v>7338.8567480000002</v>
      </c>
      <c r="F10" s="237">
        <v>7893.5914629999997</v>
      </c>
      <c r="G10" s="237">
        <v>7661.951658</v>
      </c>
      <c r="H10" s="325">
        <f t="shared" si="2"/>
        <v>-13.014833015796601</v>
      </c>
      <c r="I10" s="239">
        <f t="shared" si="1"/>
        <v>9.1886145755579065</v>
      </c>
      <c r="J10" s="239">
        <f t="shared" si="1"/>
        <v>7.5588710074110166</v>
      </c>
      <c r="K10" s="238">
        <f t="shared" si="1"/>
        <v>-2.9345299422420812</v>
      </c>
      <c r="L10" s="235">
        <v>4881.5438482999998</v>
      </c>
      <c r="M10" s="235">
        <v>4914.3190098800005</v>
      </c>
      <c r="N10" s="236">
        <f t="shared" si="3"/>
        <v>0.6714097547523723</v>
      </c>
      <c r="O10" s="179" t="s">
        <v>269</v>
      </c>
      <c r="R10" s="321"/>
      <c r="S10" s="321"/>
    </row>
    <row r="11" spans="1:20" ht="18" customHeight="1">
      <c r="A11" s="8"/>
      <c r="B11" s="109" t="s">
        <v>28</v>
      </c>
      <c r="C11" s="235">
        <v>910.24831019999999</v>
      </c>
      <c r="D11" s="235">
        <v>1150.72432196</v>
      </c>
      <c r="E11" s="233">
        <v>1176.11435667</v>
      </c>
      <c r="F11" s="233">
        <v>1346.76564807</v>
      </c>
      <c r="G11" s="233">
        <v>837.21289898000009</v>
      </c>
      <c r="H11" s="325">
        <f t="shared" si="2"/>
        <v>26.41872652388253</v>
      </c>
      <c r="I11" s="234">
        <f t="shared" si="1"/>
        <v>2.2064393899968948</v>
      </c>
      <c r="J11" s="234">
        <f t="shared" si="1"/>
        <v>14.509753276303394</v>
      </c>
      <c r="K11" s="234">
        <f t="shared" si="1"/>
        <v>-37.835294493902559</v>
      </c>
      <c r="L11" s="235">
        <v>813.98132704000011</v>
      </c>
      <c r="M11" s="235">
        <v>336.36260963000001</v>
      </c>
      <c r="N11" s="236">
        <f t="shared" si="3"/>
        <v>-58.676864142183113</v>
      </c>
      <c r="O11" s="179" t="s">
        <v>270</v>
      </c>
      <c r="R11" s="321"/>
      <c r="S11" s="321"/>
    </row>
    <row r="12" spans="1:20" s="13" customFormat="1" ht="18" customHeight="1">
      <c r="A12" s="37"/>
      <c r="B12" s="110" t="s">
        <v>119</v>
      </c>
      <c r="C12" s="243">
        <f>+C13-C8-C9-C10-C11</f>
        <v>1011.0916958000004</v>
      </c>
      <c r="D12" s="243">
        <f t="shared" ref="D12:F12" si="4">+D13-D8-D9-D10-D11</f>
        <v>1202.4201170400015</v>
      </c>
      <c r="E12" s="240">
        <f t="shared" si="4"/>
        <v>1694.0339157899991</v>
      </c>
      <c r="F12" s="240">
        <f t="shared" si="4"/>
        <v>1988.3428889299992</v>
      </c>
      <c r="G12" s="240">
        <f t="shared" ref="G12" si="5">+G13-G8-G9-G10-G11</f>
        <v>1784.3354430199981</v>
      </c>
      <c r="H12" s="326">
        <f t="shared" si="2"/>
        <v>18.922954469388408</v>
      </c>
      <c r="I12" s="242">
        <f t="shared" si="1"/>
        <v>40.88536043127786</v>
      </c>
      <c r="J12" s="242">
        <f t="shared" si="1"/>
        <v>17.373263332968826</v>
      </c>
      <c r="K12" s="241">
        <f t="shared" si="1"/>
        <v>-10.260174291154833</v>
      </c>
      <c r="L12" s="243">
        <f t="shared" ref="L12" si="6">+L13-L8-L9-L10-L11</f>
        <v>2620.849909960004</v>
      </c>
      <c r="M12" s="243">
        <f t="shared" ref="M12" si="7">+M13-M8-M9-M10-M11</f>
        <v>2364.3167327299984</v>
      </c>
      <c r="N12" s="244">
        <f t="shared" si="3"/>
        <v>-9.7881674282492721</v>
      </c>
      <c r="O12" s="179" t="s">
        <v>271</v>
      </c>
      <c r="R12" s="322"/>
      <c r="S12" s="322"/>
    </row>
    <row r="13" spans="1:20" ht="18" customHeight="1">
      <c r="B13" s="591" t="s">
        <v>121</v>
      </c>
      <c r="C13" s="595">
        <v>23829.3</v>
      </c>
      <c r="D13" s="592">
        <v>23535.9</v>
      </c>
      <c r="E13" s="593">
        <v>24183</v>
      </c>
      <c r="F13" s="593">
        <v>25376.6</v>
      </c>
      <c r="G13" s="593">
        <v>24672.1</v>
      </c>
      <c r="H13" s="594">
        <f t="shared" si="2"/>
        <v>-1.2312573176719299</v>
      </c>
      <c r="I13" s="462">
        <f t="shared" si="1"/>
        <v>2.749416848304076</v>
      </c>
      <c r="J13" s="462">
        <f t="shared" si="1"/>
        <v>4.9356986312699025</v>
      </c>
      <c r="K13" s="462">
        <f t="shared" si="1"/>
        <v>-2.7761796300528885</v>
      </c>
      <c r="L13" s="595">
        <v>18982.058929090006</v>
      </c>
      <c r="M13" s="592">
        <v>18577.090498320002</v>
      </c>
      <c r="N13" s="596">
        <f t="shared" si="3"/>
        <v>-2.1334273183052366</v>
      </c>
      <c r="O13" s="597" t="s">
        <v>272</v>
      </c>
      <c r="R13" s="321"/>
      <c r="S13" s="321"/>
    </row>
    <row r="14" spans="1:20" s="13" customFormat="1" ht="18" customHeight="1">
      <c r="A14" s="37"/>
      <c r="B14" s="110" t="s">
        <v>29</v>
      </c>
      <c r="C14" s="235">
        <v>3.9519411899999999</v>
      </c>
      <c r="D14" s="248">
        <v>2.7022947799999999</v>
      </c>
      <c r="E14" s="245">
        <v>3.31029543</v>
      </c>
      <c r="F14" s="245">
        <v>2.8101671600000002</v>
      </c>
      <c r="G14" s="245">
        <v>2.5771157499999999</v>
      </c>
      <c r="H14" s="327">
        <f t="shared" si="2"/>
        <v>-31.621078096053346</v>
      </c>
      <c r="I14" s="247">
        <f t="shared" si="1"/>
        <v>22.499419918947574</v>
      </c>
      <c r="J14" s="247">
        <f t="shared" si="1"/>
        <v>-15.10826693797538</v>
      </c>
      <c r="K14" s="246">
        <f t="shared" si="1"/>
        <v>-8.2931511447881352</v>
      </c>
      <c r="L14" s="248">
        <v>1.3742358600000002</v>
      </c>
      <c r="M14" s="248">
        <v>1.3175913599999998</v>
      </c>
      <c r="N14" s="236">
        <f>+IFERROR(((M14/L14)-1)*100,":")</f>
        <v>-4.1218906920388765</v>
      </c>
      <c r="O14" s="179" t="s">
        <v>273</v>
      </c>
      <c r="R14" s="321"/>
      <c r="S14" s="321"/>
    </row>
    <row r="15" spans="1:20" ht="18" customHeight="1">
      <c r="B15" s="111" t="s">
        <v>120</v>
      </c>
      <c r="C15" s="251">
        <f>+C16-C14</f>
        <v>24.148058810000002</v>
      </c>
      <c r="D15" s="251">
        <f t="shared" ref="D15:G15" si="8">+D16-D14</f>
        <v>3.9977052200000003</v>
      </c>
      <c r="E15" s="249">
        <f t="shared" si="8"/>
        <v>5.9897045700000007</v>
      </c>
      <c r="F15" s="249">
        <f t="shared" si="8"/>
        <v>3.9898328399999996</v>
      </c>
      <c r="G15" s="249">
        <f t="shared" si="8"/>
        <v>6.3228842500000004</v>
      </c>
      <c r="H15" s="328">
        <f t="shared" si="2"/>
        <v>-83.445024498845015</v>
      </c>
      <c r="I15" s="250">
        <f t="shared" si="1"/>
        <v>49.828570151553109</v>
      </c>
      <c r="J15" s="250">
        <f t="shared" si="1"/>
        <v>-33.388486971737251</v>
      </c>
      <c r="K15" s="250">
        <f t="shared" si="1"/>
        <v>58.474916207266503</v>
      </c>
      <c r="L15" s="251">
        <f t="shared" ref="L15:M15" si="9">+L16-L14</f>
        <v>6.315704160000001</v>
      </c>
      <c r="M15" s="251">
        <f t="shared" si="9"/>
        <v>12.403569160000002</v>
      </c>
      <c r="N15" s="252">
        <f>+((M15/L15)-1)*100</f>
        <v>96.392497903194993</v>
      </c>
      <c r="O15" s="172" t="s">
        <v>274</v>
      </c>
      <c r="R15" s="321"/>
      <c r="S15" s="321"/>
    </row>
    <row r="16" spans="1:20" s="59" customFormat="1" ht="18" customHeight="1">
      <c r="A16" s="616"/>
      <c r="B16" s="619" t="s">
        <v>122</v>
      </c>
      <c r="C16" s="926">
        <v>28.1</v>
      </c>
      <c r="D16" s="620">
        <v>6.7</v>
      </c>
      <c r="E16" s="621">
        <v>9.3000000000000007</v>
      </c>
      <c r="F16" s="621">
        <v>6.8</v>
      </c>
      <c r="G16" s="621">
        <v>8.9</v>
      </c>
      <c r="H16" s="622">
        <f t="shared" si="2"/>
        <v>-76.156583629893234</v>
      </c>
      <c r="I16" s="623">
        <f t="shared" si="1"/>
        <v>38.805970149253731</v>
      </c>
      <c r="J16" s="623">
        <f t="shared" si="1"/>
        <v>-26.881720430107535</v>
      </c>
      <c r="K16" s="624">
        <f t="shared" si="1"/>
        <v>30.882352941176471</v>
      </c>
      <c r="L16" s="926">
        <v>7.6899400200000008</v>
      </c>
      <c r="M16" s="620">
        <v>13.721160520000002</v>
      </c>
      <c r="N16" s="625">
        <f t="shared" si="3"/>
        <v>78.430007052252677</v>
      </c>
      <c r="O16" s="626" t="s">
        <v>275</v>
      </c>
      <c r="P16" s="617"/>
      <c r="Q16" s="978"/>
      <c r="R16" s="321"/>
      <c r="S16" s="321"/>
    </row>
    <row r="17" spans="1:22" s="7" customFormat="1" ht="18" customHeight="1">
      <c r="A17" s="9"/>
      <c r="B17" s="627" t="s">
        <v>123</v>
      </c>
      <c r="C17" s="927">
        <v>23857.399999999998</v>
      </c>
      <c r="D17" s="628">
        <v>23542.6</v>
      </c>
      <c r="E17" s="629">
        <v>24192.2</v>
      </c>
      <c r="F17" s="629">
        <v>25383.4</v>
      </c>
      <c r="G17" s="629">
        <v>24681</v>
      </c>
      <c r="H17" s="630">
        <f t="shared" si="2"/>
        <v>-1.3195067358555357</v>
      </c>
      <c r="I17" s="631">
        <f t="shared" ref="I17:I35" si="10">+((E17/D17)-1)*100</f>
        <v>2.7592534384477618</v>
      </c>
      <c r="J17" s="631">
        <f t="shared" ref="J17:J35" si="11">+((F17/E17)-1)*100</f>
        <v>4.9239010920875348</v>
      </c>
      <c r="K17" s="631">
        <f t="shared" ref="K17:K35" si="12">+((G17/F17)-1)*100</f>
        <v>-2.7671627914306218</v>
      </c>
      <c r="L17" s="927">
        <v>18989.748869110008</v>
      </c>
      <c r="M17" s="628">
        <v>18590.811658840001</v>
      </c>
      <c r="N17" s="632">
        <f t="shared" si="3"/>
        <v>-2.1008029807015771</v>
      </c>
      <c r="O17" s="633" t="s">
        <v>276</v>
      </c>
      <c r="P17" s="618"/>
      <c r="R17" s="321"/>
      <c r="S17" s="321"/>
    </row>
    <row r="18" spans="1:22" s="13" customFormat="1" ht="18" customHeight="1">
      <c r="A18" s="37"/>
      <c r="B18" s="110" t="s">
        <v>30</v>
      </c>
      <c r="C18" s="235">
        <v>14011.912632150001</v>
      </c>
      <c r="D18" s="248">
        <v>14448.733755780002</v>
      </c>
      <c r="E18" s="245">
        <v>14427.63691399</v>
      </c>
      <c r="F18" s="245">
        <v>15325.46214858</v>
      </c>
      <c r="G18" s="245">
        <v>15456.720412420002</v>
      </c>
      <c r="H18" s="327">
        <f t="shared" si="2"/>
        <v>3.1174981966967552</v>
      </c>
      <c r="I18" s="247">
        <f t="shared" si="10"/>
        <v>-0.1460117000326222</v>
      </c>
      <c r="J18" s="247">
        <f t="shared" si="11"/>
        <v>6.2229541812173661</v>
      </c>
      <c r="K18" s="246">
        <f t="shared" si="12"/>
        <v>0.85647181512344961</v>
      </c>
      <c r="L18" s="248">
        <v>11832.286314129999</v>
      </c>
      <c r="M18" s="248">
        <v>11655.995165629998</v>
      </c>
      <c r="N18" s="253">
        <f t="shared" si="3"/>
        <v>-1.4899161820440043</v>
      </c>
      <c r="O18" s="179" t="s">
        <v>277</v>
      </c>
      <c r="Q18" s="61"/>
      <c r="R18" s="321"/>
      <c r="S18" s="321"/>
      <c r="T18" s="61"/>
      <c r="U18" s="61"/>
      <c r="V18" s="61"/>
    </row>
    <row r="19" spans="1:22" ht="18" customHeight="1">
      <c r="B19" s="112" t="s">
        <v>133</v>
      </c>
      <c r="C19" s="235">
        <v>2056.8671185499998</v>
      </c>
      <c r="D19" s="256">
        <v>1989.3755481100004</v>
      </c>
      <c r="E19" s="254">
        <v>2035.9061633000003</v>
      </c>
      <c r="F19" s="254">
        <v>2129.12227106</v>
      </c>
      <c r="G19" s="254">
        <v>2189.5794255999999</v>
      </c>
      <c r="H19" s="329">
        <f t="shared" si="2"/>
        <v>-3.2812800511672346</v>
      </c>
      <c r="I19" s="255">
        <f t="shared" si="10"/>
        <v>2.3389558212981054</v>
      </c>
      <c r="J19" s="255">
        <f t="shared" si="11"/>
        <v>4.5786053129730497</v>
      </c>
      <c r="K19" s="255">
        <f t="shared" si="12"/>
        <v>2.8395341762077697</v>
      </c>
      <c r="L19" s="256">
        <v>1648.3443479399998</v>
      </c>
      <c r="M19" s="256">
        <v>1664.1175543700001</v>
      </c>
      <c r="N19" s="257">
        <f t="shared" si="3"/>
        <v>0.95691209483701467</v>
      </c>
      <c r="O19" s="209" t="s">
        <v>278</v>
      </c>
      <c r="P19" s="89"/>
      <c r="R19" s="321"/>
      <c r="S19" s="321"/>
    </row>
    <row r="20" spans="1:22" ht="18" customHeight="1">
      <c r="B20" s="113" t="s">
        <v>31</v>
      </c>
      <c r="C20" s="235">
        <v>1407.7196252399999</v>
      </c>
      <c r="D20" s="235">
        <v>1395.5173396000005</v>
      </c>
      <c r="E20" s="233">
        <v>1373.5989274599997</v>
      </c>
      <c r="F20" s="233">
        <v>1383.8119091400001</v>
      </c>
      <c r="G20" s="233">
        <v>1349.8477852599999</v>
      </c>
      <c r="H20" s="325">
        <f t="shared" si="2"/>
        <v>-0.86681221325725089</v>
      </c>
      <c r="I20" s="234">
        <f t="shared" si="10"/>
        <v>-1.5706298673639818</v>
      </c>
      <c r="J20" s="234">
        <f t="shared" si="11"/>
        <v>0.74351992243368858</v>
      </c>
      <c r="K20" s="234">
        <f t="shared" si="12"/>
        <v>-2.4543887544014487</v>
      </c>
      <c r="L20" s="235">
        <v>1036.29112603</v>
      </c>
      <c r="M20" s="235">
        <v>996.30992131999983</v>
      </c>
      <c r="N20" s="236">
        <f t="shared" si="3"/>
        <v>-3.8581054788307312</v>
      </c>
      <c r="O20" s="210" t="s">
        <v>279</v>
      </c>
      <c r="R20" s="321"/>
      <c r="S20" s="321"/>
    </row>
    <row r="21" spans="1:22" ht="18" customHeight="1">
      <c r="B21" s="114" t="s">
        <v>32</v>
      </c>
      <c r="C21" s="235">
        <v>10547.325888360001</v>
      </c>
      <c r="D21" s="260">
        <v>11063.840868069999</v>
      </c>
      <c r="E21" s="258">
        <v>11018.131823229998</v>
      </c>
      <c r="F21" s="258">
        <v>11812.52796838</v>
      </c>
      <c r="G21" s="258">
        <v>11917.293201560002</v>
      </c>
      <c r="H21" s="330">
        <f t="shared" si="2"/>
        <v>4.8971178588500974</v>
      </c>
      <c r="I21" s="259">
        <f t="shared" si="10"/>
        <v>-0.41313902997209828</v>
      </c>
      <c r="J21" s="259">
        <f t="shared" si="11"/>
        <v>7.2098987187205532</v>
      </c>
      <c r="K21" s="259">
        <f t="shared" si="12"/>
        <v>0.88689934500421064</v>
      </c>
      <c r="L21" s="260">
        <v>9147.6508401599986</v>
      </c>
      <c r="M21" s="260">
        <v>8995.5676899399987</v>
      </c>
      <c r="N21" s="261">
        <f t="shared" si="3"/>
        <v>-1.662537769285255</v>
      </c>
      <c r="O21" s="211" t="s">
        <v>280</v>
      </c>
      <c r="R21" s="321"/>
      <c r="S21" s="321"/>
    </row>
    <row r="22" spans="1:22" ht="18" customHeight="1">
      <c r="A22" s="8"/>
      <c r="B22" s="110" t="s">
        <v>297</v>
      </c>
      <c r="C22" s="928" t="s">
        <v>14</v>
      </c>
      <c r="D22" s="923" t="s">
        <v>14</v>
      </c>
      <c r="E22" s="258">
        <v>515.97099438999999</v>
      </c>
      <c r="F22" s="258">
        <v>506.49667315000005</v>
      </c>
      <c r="G22" s="258">
        <v>497.34644974000003</v>
      </c>
      <c r="H22" s="439" t="str">
        <f>+IFERROR(((D22/C22)-1)*100,":")</f>
        <v>:</v>
      </c>
      <c r="I22" s="440" t="str">
        <f>+IFERROR(((E22/D22)-1)*100,":")</f>
        <v>:</v>
      </c>
      <c r="J22" s="259">
        <f t="shared" si="11"/>
        <v>-1.8362119853657322</v>
      </c>
      <c r="K22" s="259">
        <f>+((G22/F22)-1)*100</f>
        <v>-1.8065712757979302</v>
      </c>
      <c r="L22" s="260">
        <v>356.22483139999997</v>
      </c>
      <c r="M22" s="260">
        <v>349.33658230000003</v>
      </c>
      <c r="N22" s="261">
        <f t="shared" si="3"/>
        <v>-1.9336802190146107</v>
      </c>
      <c r="O22" s="180" t="s">
        <v>316</v>
      </c>
      <c r="R22" s="321"/>
      <c r="S22" s="321"/>
    </row>
    <row r="23" spans="1:22" s="13" customFormat="1" ht="18" customHeight="1">
      <c r="A23" s="37"/>
      <c r="B23" s="110" t="s">
        <v>298</v>
      </c>
      <c r="C23" s="235">
        <v>2221.1360081100001</v>
      </c>
      <c r="D23" s="235">
        <v>2103.7934998599999</v>
      </c>
      <c r="E23" s="262">
        <v>2592.9526667499999</v>
      </c>
      <c r="F23" s="262">
        <v>2737.66699922</v>
      </c>
      <c r="G23" s="262">
        <v>2237.9960048299999</v>
      </c>
      <c r="H23" s="325">
        <f t="shared" si="2"/>
        <v>-5.2829951800137165</v>
      </c>
      <c r="I23" s="264">
        <f t="shared" si="10"/>
        <v>23.251291865031053</v>
      </c>
      <c r="J23" s="264">
        <f t="shared" si="11"/>
        <v>5.5810634079712873</v>
      </c>
      <c r="K23" s="263">
        <f t="shared" si="12"/>
        <v>-18.251708280530956</v>
      </c>
      <c r="L23" s="235">
        <v>1732.1887381099998</v>
      </c>
      <c r="M23" s="235">
        <v>1355.4202718799997</v>
      </c>
      <c r="N23" s="265">
        <f t="shared" si="3"/>
        <v>-21.751005415327551</v>
      </c>
      <c r="O23" s="179" t="s">
        <v>299</v>
      </c>
      <c r="R23" s="321"/>
      <c r="S23" s="321"/>
    </row>
    <row r="24" spans="1:22" ht="18" customHeight="1">
      <c r="A24" s="8"/>
      <c r="B24" s="115" t="s">
        <v>300</v>
      </c>
      <c r="C24" s="235">
        <v>446.92727805999999</v>
      </c>
      <c r="D24" s="235">
        <v>450.51184848000008</v>
      </c>
      <c r="E24" s="233">
        <v>414.33089586999995</v>
      </c>
      <c r="F24" s="233">
        <v>387.84906092999995</v>
      </c>
      <c r="G24" s="233">
        <v>409.61433320999998</v>
      </c>
      <c r="H24" s="325">
        <f t="shared" si="2"/>
        <v>0.80204780418859922</v>
      </c>
      <c r="I24" s="234">
        <f t="shared" si="10"/>
        <v>-8.0310768145327334</v>
      </c>
      <c r="J24" s="234">
        <f t="shared" si="11"/>
        <v>-6.3914700071772916</v>
      </c>
      <c r="K24" s="234">
        <f t="shared" si="12"/>
        <v>5.6117893460436274</v>
      </c>
      <c r="L24" s="235">
        <v>310.11060967999998</v>
      </c>
      <c r="M24" s="235">
        <v>334.58599253000006</v>
      </c>
      <c r="N24" s="236">
        <f t="shared" si="3"/>
        <v>7.8924687147130967</v>
      </c>
      <c r="O24" s="179" t="s">
        <v>301</v>
      </c>
      <c r="R24" s="321"/>
      <c r="S24" s="321"/>
    </row>
    <row r="25" spans="1:22" s="13" customFormat="1" ht="18" customHeight="1">
      <c r="A25" s="37"/>
      <c r="B25" s="110" t="s">
        <v>302</v>
      </c>
      <c r="C25" s="235">
        <v>968.19905993000009</v>
      </c>
      <c r="D25" s="235">
        <v>674.3858814099998</v>
      </c>
      <c r="E25" s="262">
        <v>663.91604265000001</v>
      </c>
      <c r="F25" s="262">
        <v>659.66858401000002</v>
      </c>
      <c r="G25" s="262">
        <v>635.14723348999996</v>
      </c>
      <c r="H25" s="325">
        <f t="shared" si="2"/>
        <v>-30.346360648319848</v>
      </c>
      <c r="I25" s="264">
        <f t="shared" si="10"/>
        <v>-1.5524996961842619</v>
      </c>
      <c r="J25" s="264">
        <f t="shared" si="11"/>
        <v>-0.63975839822252301</v>
      </c>
      <c r="K25" s="263">
        <f t="shared" si="12"/>
        <v>-3.717222725832936</v>
      </c>
      <c r="L25" s="235">
        <v>480.06912616999995</v>
      </c>
      <c r="M25" s="235">
        <v>472.08466082000001</v>
      </c>
      <c r="N25" s="265">
        <f t="shared" si="3"/>
        <v>-1.6631907604015561</v>
      </c>
      <c r="O25" s="179" t="s">
        <v>303</v>
      </c>
      <c r="R25" s="321"/>
      <c r="S25" s="321"/>
    </row>
    <row r="26" spans="1:22" ht="18" customHeight="1">
      <c r="A26" s="8"/>
      <c r="B26" s="115" t="s">
        <v>304</v>
      </c>
      <c r="C26" s="235">
        <v>519.90869986000007</v>
      </c>
      <c r="D26" s="235">
        <v>414.38354492999997</v>
      </c>
      <c r="E26" s="233">
        <v>387.90434776999996</v>
      </c>
      <c r="F26" s="233">
        <v>315.14343340999994</v>
      </c>
      <c r="G26" s="233">
        <v>294.44797207000005</v>
      </c>
      <c r="H26" s="325">
        <f t="shared" si="2"/>
        <v>-20.296862691163987</v>
      </c>
      <c r="I26" s="234">
        <f t="shared" si="10"/>
        <v>-6.3900213905629499</v>
      </c>
      <c r="J26" s="234">
        <f t="shared" si="11"/>
        <v>-18.757437182205059</v>
      </c>
      <c r="K26" s="234">
        <f t="shared" si="12"/>
        <v>-6.5669974830397937</v>
      </c>
      <c r="L26" s="235">
        <v>222.51064493000001</v>
      </c>
      <c r="M26" s="235">
        <v>215.56710695000001</v>
      </c>
      <c r="N26" s="236">
        <f t="shared" si="3"/>
        <v>-3.1205419328070305</v>
      </c>
      <c r="O26" s="179" t="s">
        <v>305</v>
      </c>
      <c r="R26" s="321"/>
      <c r="S26" s="321"/>
    </row>
    <row r="27" spans="1:22" s="13" customFormat="1" ht="18" customHeight="1">
      <c r="A27" s="37"/>
      <c r="B27" s="110" t="s">
        <v>306</v>
      </c>
      <c r="C27" s="235">
        <v>808.24326871000005</v>
      </c>
      <c r="D27" s="235">
        <v>838.79588539999997</v>
      </c>
      <c r="E27" s="262">
        <v>804.2052543499999</v>
      </c>
      <c r="F27" s="262">
        <v>707.79393249999998</v>
      </c>
      <c r="G27" s="262">
        <v>665.87062773000002</v>
      </c>
      <c r="H27" s="325">
        <f t="shared" si="2"/>
        <v>3.7801263397793106</v>
      </c>
      <c r="I27" s="264">
        <f t="shared" si="10"/>
        <v>-4.1238436730653083</v>
      </c>
      <c r="J27" s="264">
        <f t="shared" si="11"/>
        <v>-11.988397405824525</v>
      </c>
      <c r="K27" s="263">
        <f t="shared" si="12"/>
        <v>-5.9230946812333656</v>
      </c>
      <c r="L27" s="235">
        <v>659.79550112999993</v>
      </c>
      <c r="M27" s="235">
        <v>678.02699260000009</v>
      </c>
      <c r="N27" s="265">
        <f t="shared" si="3"/>
        <v>2.7632033620683893</v>
      </c>
      <c r="O27" s="179" t="s">
        <v>307</v>
      </c>
      <c r="Q27" s="332"/>
      <c r="R27" s="321"/>
      <c r="S27" s="321"/>
    </row>
    <row r="28" spans="1:22" ht="18" customHeight="1">
      <c r="A28" s="8"/>
      <c r="B28" s="115" t="s">
        <v>308</v>
      </c>
      <c r="C28" s="235">
        <v>1611.4055196499999</v>
      </c>
      <c r="D28" s="235">
        <v>1548.8625967200001</v>
      </c>
      <c r="E28" s="233">
        <v>1534.7427460600006</v>
      </c>
      <c r="F28" s="233">
        <v>1394.6444196100001</v>
      </c>
      <c r="G28" s="233">
        <v>1446.6637624300004</v>
      </c>
      <c r="H28" s="325">
        <f t="shared" si="2"/>
        <v>-3.8812652784994905</v>
      </c>
      <c r="I28" s="234">
        <f t="shared" si="10"/>
        <v>-0.91162706684897454</v>
      </c>
      <c r="J28" s="234">
        <f t="shared" si="11"/>
        <v>-9.1284566621775305</v>
      </c>
      <c r="K28" s="234">
        <f t="shared" si="12"/>
        <v>3.7299358953837958</v>
      </c>
      <c r="L28" s="235">
        <v>1072.8958384100001</v>
      </c>
      <c r="M28" s="235">
        <v>1078.7200860050864</v>
      </c>
      <c r="N28" s="236">
        <f t="shared" si="3"/>
        <v>0.5428530325662928</v>
      </c>
      <c r="O28" s="179" t="s">
        <v>309</v>
      </c>
      <c r="R28" s="321"/>
      <c r="S28" s="321"/>
    </row>
    <row r="29" spans="1:22" s="13" customFormat="1" ht="18" customHeight="1">
      <c r="A29" s="37"/>
      <c r="B29" s="110" t="s">
        <v>310</v>
      </c>
      <c r="C29" s="235">
        <v>375.67443496999999</v>
      </c>
      <c r="D29" s="235">
        <v>337.63149315999999</v>
      </c>
      <c r="E29" s="262">
        <v>284.14458581999997</v>
      </c>
      <c r="F29" s="262">
        <v>300.73943166000004</v>
      </c>
      <c r="G29" s="262">
        <v>302.90700308000004</v>
      </c>
      <c r="H29" s="325">
        <f t="shared" si="2"/>
        <v>-10.126571911404614</v>
      </c>
      <c r="I29" s="264">
        <f t="shared" si="10"/>
        <v>-15.841800431410924</v>
      </c>
      <c r="J29" s="264">
        <f t="shared" si="11"/>
        <v>5.8402822605645444</v>
      </c>
      <c r="K29" s="263">
        <f t="shared" si="12"/>
        <v>0.72074732868769864</v>
      </c>
      <c r="L29" s="235">
        <v>226.91022443000003</v>
      </c>
      <c r="M29" s="235">
        <v>210.10757512000004</v>
      </c>
      <c r="N29" s="265">
        <f t="shared" si="3"/>
        <v>-7.4049767269008466</v>
      </c>
      <c r="O29" s="179" t="s">
        <v>311</v>
      </c>
      <c r="R29" s="321"/>
      <c r="S29" s="321"/>
    </row>
    <row r="30" spans="1:22" ht="18" customHeight="1">
      <c r="A30" s="8"/>
      <c r="B30" s="117" t="s">
        <v>312</v>
      </c>
      <c r="C30" s="235">
        <f>+C34-C32-C29-C28-C27-C26-C25-C24-C23-C18</f>
        <v>900.19722931999786</v>
      </c>
      <c r="D30" s="235">
        <f>+D34-D32-D29-D28-D27-D26-D25-D24-D23-D18</f>
        <v>833.21579059000578</v>
      </c>
      <c r="E30" s="233">
        <f>+E34-E32-E29-E28-E27-E26-E25-E24-E23-E18-E22</f>
        <v>847.43396460000417</v>
      </c>
      <c r="F30" s="233">
        <f t="shared" ref="F30:G30" si="13">+F34-F32-F29-F28-F27-F26-F25-F24-F23-F18-F22</f>
        <v>1043.1978001399955</v>
      </c>
      <c r="G30" s="233">
        <f t="shared" si="13"/>
        <v>1011.5264641699941</v>
      </c>
      <c r="H30" s="325">
        <f t="shared" si="2"/>
        <v>-7.4407514873812026</v>
      </c>
      <c r="I30" s="234">
        <f t="shared" si="10"/>
        <v>1.7064215741675381</v>
      </c>
      <c r="J30" s="234">
        <f t="shared" si="11"/>
        <v>23.100777608364265</v>
      </c>
      <c r="K30" s="234">
        <f t="shared" si="12"/>
        <v>-3.0359856937726581</v>
      </c>
      <c r="L30" s="235">
        <v>642.77043293000349</v>
      </c>
      <c r="M30" s="235">
        <v>1045.7336321149164</v>
      </c>
      <c r="N30" s="236">
        <f t="shared" si="3"/>
        <v>62.691620295607905</v>
      </c>
      <c r="O30" s="179" t="s">
        <v>313</v>
      </c>
      <c r="R30" s="321"/>
      <c r="S30" s="321"/>
    </row>
    <row r="31" spans="1:22" ht="18" customHeight="1">
      <c r="B31" s="116" t="s">
        <v>128</v>
      </c>
      <c r="C31" s="235">
        <v>698.93127959000014</v>
      </c>
      <c r="D31" s="251">
        <v>596.13200036000012</v>
      </c>
      <c r="E31" s="249">
        <v>591.82612452999979</v>
      </c>
      <c r="F31" s="249">
        <v>581.96946789999936</v>
      </c>
      <c r="G31" s="249">
        <v>598.20264099999952</v>
      </c>
      <c r="H31" s="328">
        <f t="shared" si="2"/>
        <v>-14.708066763059035</v>
      </c>
      <c r="I31" s="250">
        <f t="shared" si="10"/>
        <v>-0.72230241412976071</v>
      </c>
      <c r="J31" s="250">
        <f t="shared" si="11"/>
        <v>-1.6654649434119095</v>
      </c>
      <c r="K31" s="250">
        <f t="shared" si="12"/>
        <v>2.7893513311920914</v>
      </c>
      <c r="L31" s="251">
        <v>479.91069946000351</v>
      </c>
      <c r="M31" s="251">
        <v>887.91909356000292</v>
      </c>
      <c r="N31" s="266">
        <f t="shared" si="3"/>
        <v>85.017565676091664</v>
      </c>
      <c r="O31" s="212" t="s">
        <v>281</v>
      </c>
      <c r="R31" s="321"/>
      <c r="S31" s="321"/>
    </row>
    <row r="32" spans="1:22" s="13" customFormat="1" ht="18" customHeight="1">
      <c r="A32" s="37"/>
      <c r="B32" s="117" t="s">
        <v>314</v>
      </c>
      <c r="C32" s="235">
        <v>1207.5958692400002</v>
      </c>
      <c r="D32" s="235">
        <v>1387.0857036700002</v>
      </c>
      <c r="E32" s="233">
        <v>1240.1615877500001</v>
      </c>
      <c r="F32" s="233">
        <v>1482.3375167899999</v>
      </c>
      <c r="G32" s="233">
        <v>1256.7597368300001</v>
      </c>
      <c r="H32" s="325">
        <f t="shared" si="2"/>
        <v>14.863402484389244</v>
      </c>
      <c r="I32" s="234">
        <f t="shared" si="10"/>
        <v>-10.592288243708591</v>
      </c>
      <c r="J32" s="234">
        <f t="shared" si="11"/>
        <v>19.527772141320288</v>
      </c>
      <c r="K32" s="234">
        <f t="shared" si="12"/>
        <v>-15.217706993511726</v>
      </c>
      <c r="L32" s="235">
        <v>941.04192002999991</v>
      </c>
      <c r="M32" s="235">
        <v>362.66635821</v>
      </c>
      <c r="N32" s="236">
        <f t="shared" si="3"/>
        <v>-61.461189933128765</v>
      </c>
      <c r="O32" s="179" t="s">
        <v>315</v>
      </c>
      <c r="R32" s="321"/>
      <c r="S32" s="321"/>
    </row>
    <row r="33" spans="1:19" ht="18" customHeight="1">
      <c r="B33" s="116" t="s">
        <v>129</v>
      </c>
      <c r="C33" s="235">
        <v>982.42124850000005</v>
      </c>
      <c r="D33" s="251">
        <v>1159.5235547300001</v>
      </c>
      <c r="E33" s="249">
        <v>1083.2753990799999</v>
      </c>
      <c r="F33" s="249">
        <v>1311.4789484400001</v>
      </c>
      <c r="G33" s="249">
        <v>1149.4719285199999</v>
      </c>
      <c r="H33" s="328">
        <f t="shared" si="2"/>
        <v>18.027124973162678</v>
      </c>
      <c r="I33" s="250">
        <f t="shared" si="10"/>
        <v>-6.5758177433277609</v>
      </c>
      <c r="J33" s="250">
        <f t="shared" si="11"/>
        <v>21.066069584318825</v>
      </c>
      <c r="K33" s="250">
        <f t="shared" si="12"/>
        <v>-12.353001938209307</v>
      </c>
      <c r="L33" s="251">
        <v>855.59399231999998</v>
      </c>
      <c r="M33" s="251">
        <v>305.44569488999997</v>
      </c>
      <c r="N33" s="266">
        <f t="shared" si="3"/>
        <v>-64.300158996936887</v>
      </c>
      <c r="O33" s="212" t="s">
        <v>282</v>
      </c>
      <c r="R33" s="321"/>
      <c r="S33" s="321"/>
    </row>
    <row r="34" spans="1:19" s="13" customFormat="1" ht="18" customHeight="1">
      <c r="A34" s="37"/>
      <c r="B34" s="610" t="s">
        <v>334</v>
      </c>
      <c r="C34" s="599">
        <v>23071.200000000001</v>
      </c>
      <c r="D34" s="611">
        <v>23037.4</v>
      </c>
      <c r="E34" s="612">
        <v>23713.4</v>
      </c>
      <c r="F34" s="612">
        <v>24861</v>
      </c>
      <c r="G34" s="612">
        <v>24215</v>
      </c>
      <c r="H34" s="598">
        <f t="shared" si="2"/>
        <v>-0.14650299941051381</v>
      </c>
      <c r="I34" s="613">
        <f t="shared" si="10"/>
        <v>2.9343589120299995</v>
      </c>
      <c r="J34" s="613">
        <f t="shared" si="11"/>
        <v>4.839457859269447</v>
      </c>
      <c r="K34" s="462">
        <f t="shared" si="12"/>
        <v>-2.598447367362533</v>
      </c>
      <c r="L34" s="599">
        <v>18476.804181349999</v>
      </c>
      <c r="M34" s="611">
        <v>17758.244424160002</v>
      </c>
      <c r="N34" s="614">
        <f t="shared" si="3"/>
        <v>-3.8889829114241103</v>
      </c>
      <c r="O34" s="615" t="s">
        <v>335</v>
      </c>
      <c r="P34" s="488"/>
      <c r="R34" s="321"/>
      <c r="S34" s="321"/>
    </row>
    <row r="35" spans="1:19" s="4" customFormat="1" ht="18" customHeight="1">
      <c r="A35" s="529"/>
      <c r="B35" s="448" t="s">
        <v>337</v>
      </c>
      <c r="C35" s="595">
        <v>97.1</v>
      </c>
      <c r="D35" s="592">
        <v>65.8</v>
      </c>
      <c r="E35" s="593">
        <v>47.4</v>
      </c>
      <c r="F35" s="593">
        <v>33.200000000000003</v>
      </c>
      <c r="G35" s="593">
        <v>36.700000000000003</v>
      </c>
      <c r="H35" s="594">
        <f t="shared" si="2"/>
        <v>-32.234809474768277</v>
      </c>
      <c r="I35" s="462">
        <f t="shared" si="10"/>
        <v>-27.963525835866264</v>
      </c>
      <c r="J35" s="462">
        <f t="shared" si="11"/>
        <v>-29.957805907172986</v>
      </c>
      <c r="K35" s="462">
        <f t="shared" si="12"/>
        <v>10.542168674698793</v>
      </c>
      <c r="L35" s="595">
        <v>14.151362349999999</v>
      </c>
      <c r="M35" s="592">
        <v>10.94889504</v>
      </c>
      <c r="N35" s="596">
        <f t="shared" si="3"/>
        <v>-22.630099002446926</v>
      </c>
      <c r="O35" s="508" t="s">
        <v>338</v>
      </c>
      <c r="P35" s="474"/>
      <c r="R35" s="321"/>
      <c r="S35" s="321"/>
    </row>
    <row r="36" spans="1:19" s="13" customFormat="1" ht="4.9000000000000004" customHeight="1">
      <c r="B36" s="118"/>
      <c r="C36" s="176"/>
      <c r="D36" s="95"/>
      <c r="E36" s="226"/>
      <c r="F36" s="226"/>
      <c r="G36" s="226"/>
      <c r="H36" s="331"/>
      <c r="I36" s="225"/>
      <c r="J36" s="225"/>
      <c r="K36" s="226"/>
      <c r="L36" s="176"/>
      <c r="M36" s="95"/>
      <c r="N36" s="121"/>
      <c r="O36" s="179"/>
      <c r="R36" s="321"/>
      <c r="S36" s="321"/>
    </row>
    <row r="37" spans="1:19" s="60" customFormat="1" ht="18" customHeight="1">
      <c r="B37" s="602" t="s">
        <v>340</v>
      </c>
      <c r="C37" s="522">
        <v>23168.3</v>
      </c>
      <c r="D37" s="523">
        <v>23103.200000000001</v>
      </c>
      <c r="E37" s="523">
        <v>23760.799999999999</v>
      </c>
      <c r="F37" s="523">
        <v>24894.3</v>
      </c>
      <c r="G37" s="523">
        <v>24251.599999999999</v>
      </c>
      <c r="H37" s="600">
        <f t="shared" si="2"/>
        <v>-0.28098738362331011</v>
      </c>
      <c r="I37" s="524">
        <f t="shared" ref="I37" si="14">+((E37/D37)-1)*100</f>
        <v>2.8463589459468697</v>
      </c>
      <c r="J37" s="524">
        <f t="shared" ref="J37" si="15">+((F37/E37)-1)*100</f>
        <v>4.7704622739975111</v>
      </c>
      <c r="K37" s="524">
        <f t="shared" ref="K37" si="16">+((G37/F37)-1)*100</f>
        <v>-2.5817154931048525</v>
      </c>
      <c r="L37" s="522">
        <v>18490.955543699998</v>
      </c>
      <c r="M37" s="523">
        <v>17769.193319200003</v>
      </c>
      <c r="N37" s="601">
        <f t="shared" si="3"/>
        <v>-3.9033257248076825</v>
      </c>
      <c r="O37" s="527" t="s">
        <v>339</v>
      </c>
      <c r="R37" s="321"/>
      <c r="S37" s="321"/>
    </row>
    <row r="38" spans="1:19" s="13" customFormat="1" ht="4.9000000000000004" customHeight="1">
      <c r="B38" s="118"/>
      <c r="C38" s="175"/>
      <c r="D38" s="94"/>
      <c r="E38" s="227"/>
      <c r="F38" s="227"/>
      <c r="G38" s="227"/>
      <c r="H38" s="175"/>
      <c r="I38" s="224"/>
      <c r="J38" s="224"/>
      <c r="K38" s="224"/>
      <c r="L38" s="175"/>
      <c r="M38" s="94"/>
      <c r="N38" s="120"/>
      <c r="O38" s="179"/>
      <c r="R38" s="321"/>
      <c r="S38" s="321"/>
    </row>
    <row r="39" spans="1:19" s="7" customFormat="1" ht="18" customHeight="1">
      <c r="B39" s="521" t="s">
        <v>336</v>
      </c>
      <c r="C39" s="522">
        <v>689.09999999999854</v>
      </c>
      <c r="D39" s="523">
        <v>439.4</v>
      </c>
      <c r="E39" s="523">
        <v>431.5</v>
      </c>
      <c r="F39" s="523">
        <v>489.1</v>
      </c>
      <c r="G39" s="523">
        <v>429.4</v>
      </c>
      <c r="H39" s="919" t="s">
        <v>14</v>
      </c>
      <c r="I39" s="920" t="s">
        <v>14</v>
      </c>
      <c r="J39" s="920" t="s">
        <v>14</v>
      </c>
      <c r="K39" s="525" t="s">
        <v>14</v>
      </c>
      <c r="L39" s="522">
        <v>498.79332541000986</v>
      </c>
      <c r="M39" s="523">
        <v>821.61833963999743</v>
      </c>
      <c r="N39" s="526" t="s">
        <v>14</v>
      </c>
      <c r="O39" s="527" t="s">
        <v>341</v>
      </c>
      <c r="R39" s="321"/>
      <c r="S39" s="321"/>
    </row>
    <row r="40" spans="1:19" s="57" customFormat="1" ht="4.9000000000000004" customHeight="1">
      <c r="B40" s="119"/>
      <c r="C40" s="177"/>
      <c r="D40" s="96"/>
      <c r="E40" s="58"/>
      <c r="F40" s="58"/>
      <c r="G40" s="58"/>
      <c r="H40" s="921"/>
      <c r="I40" s="922"/>
      <c r="J40" s="922"/>
      <c r="K40" s="313"/>
      <c r="L40" s="177"/>
      <c r="M40" s="96"/>
      <c r="N40" s="181"/>
      <c r="O40" s="182"/>
      <c r="R40" s="321"/>
      <c r="S40" s="321"/>
    </row>
    <row r="41" spans="1:19" ht="18" customHeight="1">
      <c r="B41" s="603" t="s">
        <v>22</v>
      </c>
      <c r="C41" s="953">
        <f>+(C39/'Quadro_Table 7'!C44)*100</f>
        <v>0.38298267104286121</v>
      </c>
      <c r="D41" s="605">
        <f>+(D39/'Quadro_Table 7'!D44)*100</f>
        <v>0.24942302052322324</v>
      </c>
      <c r="E41" s="605">
        <f>+(E39/'Quadro_Table 7'!E44)*100</f>
        <v>0.25623824477360524</v>
      </c>
      <c r="F41" s="605">
        <f>+(F39/'Quadro_Table 7'!F44)*100</f>
        <v>0.28725079767303008</v>
      </c>
      <c r="G41" s="605">
        <f>+(G39/'Quadro_Table 7'!G44)*100</f>
        <v>0.24756957763096438</v>
      </c>
      <c r="H41" s="606" t="s">
        <v>14</v>
      </c>
      <c r="I41" s="604" t="s">
        <v>14</v>
      </c>
      <c r="J41" s="604" t="s">
        <v>14</v>
      </c>
      <c r="K41" s="607" t="s">
        <v>14</v>
      </c>
      <c r="L41" s="606" t="s">
        <v>14</v>
      </c>
      <c r="M41" s="608" t="s">
        <v>14</v>
      </c>
      <c r="N41" s="609" t="s">
        <v>14</v>
      </c>
      <c r="O41" s="520" t="s">
        <v>193</v>
      </c>
      <c r="R41" s="321"/>
      <c r="S41" s="323"/>
    </row>
    <row r="42" spans="1:19">
      <c r="B42" s="315" t="str">
        <f>+'Quadro_Table 1'!B15</f>
        <v>* Valores acumulados desde o início do ano.</v>
      </c>
      <c r="O42" s="219" t="str">
        <f>+'Quadro_Table 1'!G15</f>
        <v>* Cumulative figures since the beginning of the year.</v>
      </c>
      <c r="R42" s="321"/>
      <c r="S42" s="321"/>
    </row>
    <row r="43" spans="1:19" ht="12" customHeight="1">
      <c r="B43" s="1039" t="str">
        <f>+'Quadro_Table 10'!B31</f>
        <v>Fonte: Ministério das Finanças.</v>
      </c>
      <c r="C43" s="1039"/>
      <c r="D43" s="1039"/>
      <c r="E43" s="1039"/>
      <c r="F43" s="1039"/>
      <c r="G43" s="290"/>
      <c r="H43" s="56"/>
      <c r="I43" s="56"/>
      <c r="O43" s="136" t="str">
        <f>+'Quadro_Table 10'!O31</f>
        <v>Sources: Ministry of Finance.</v>
      </c>
    </row>
    <row r="44" spans="1:19">
      <c r="L44" s="89"/>
      <c r="M44" s="89"/>
    </row>
    <row r="45" spans="1:19" ht="23.1" customHeight="1">
      <c r="D45" s="89"/>
      <c r="L45" s="89"/>
      <c r="M45" s="89"/>
    </row>
  </sheetData>
  <customSheetViews>
    <customSheetView guid="{ABADFDC3-F42B-4C12-BC44-B651CDB0D027}" fitToPage="1" showRuler="0">
      <selection activeCell="C6" sqref="C6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0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fitToPage="1" showRuler="0" topLeftCell="A28">
      <selection activeCell="C2" sqref="C2:H41"/>
      <pageMargins left="0.39370078740157483" right="0.39370078740157483" top="0.39370078740157483" bottom="0.39370078740157483" header="0" footer="0"/>
      <printOptions horizontalCentered="1" verticalCentered="1"/>
      <pageSetup paperSize="9" scale="72" orientation="landscape" r:id="rId2"/>
      <headerFooter alignWithMargins="0"/>
    </customSheetView>
    <customSheetView guid="{E68DC2B3-0A3C-401F-946C-5CCDE6B665A1}" fitToPage="1" showRuler="0" topLeftCell="A28">
      <selection activeCell="C2" sqref="C2:H41"/>
      <pageMargins left="0.39370078740157483" right="0.39370078740157483" top="0.39370078740157483" bottom="0.39370078740157483" header="0" footer="0"/>
      <printOptions horizontalCentered="1" verticalCentered="1"/>
      <pageSetup paperSize="9" scale="72" orientation="landscape" r:id="rId3"/>
      <headerFooter alignWithMargins="0"/>
    </customSheetView>
  </customSheetViews>
  <mergeCells count="15">
    <mergeCell ref="L7:M7"/>
    <mergeCell ref="B43:F43"/>
    <mergeCell ref="L2:O2"/>
    <mergeCell ref="B2:F2"/>
    <mergeCell ref="I7:K7"/>
    <mergeCell ref="C7:G7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0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46" orientation="portrait" r:id="rId4"/>
  <headerFooter>
    <oddFooter>&amp;R&amp;D
MF/GPEARI/DPFP</oddFooter>
  </headerFooter>
  <ignoredErrors>
    <ignoredError sqref="N38:N41" evalError="1"/>
    <ignoredError sqref="N14 I22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P25"/>
  <sheetViews>
    <sheetView showGridLines="0" zoomScale="89" zoomScaleNormal="89" workbookViewId="0"/>
  </sheetViews>
  <sheetFormatPr defaultRowHeight="12.75"/>
  <cols>
    <col min="1" max="1" width="5" customWidth="1"/>
    <col min="2" max="2" width="42.7109375" style="3" customWidth="1"/>
    <col min="3" max="6" width="8.7109375" customWidth="1"/>
    <col min="7" max="8" width="9.7109375" bestFit="1" customWidth="1"/>
    <col min="9" max="9" width="12.7109375" customWidth="1"/>
    <col min="10" max="10" width="9.85546875" bestFit="1" customWidth="1"/>
    <col min="11" max="11" width="42.7109375" customWidth="1"/>
    <col min="12" max="12" width="9.5703125" customWidth="1"/>
    <col min="13" max="13" width="12.140625" bestFit="1" customWidth="1"/>
    <col min="14" max="14" width="9.5703125" bestFit="1" customWidth="1"/>
    <col min="15" max="15" width="11.85546875" bestFit="1" customWidth="1"/>
  </cols>
  <sheetData>
    <row r="1" spans="2:16" ht="21.75" customHeight="1">
      <c r="B1" s="341" t="s">
        <v>294</v>
      </c>
      <c r="C1" s="812"/>
      <c r="D1" s="346"/>
      <c r="E1" s="346"/>
      <c r="F1" s="346"/>
      <c r="G1" s="346"/>
      <c r="H1" s="346"/>
      <c r="K1" s="807" t="s">
        <v>295</v>
      </c>
      <c r="M1" s="127" t="s">
        <v>170</v>
      </c>
      <c r="N1" s="202"/>
    </row>
    <row r="2" spans="2:16" ht="12.75" customHeight="1">
      <c r="B2" s="1034" t="s">
        <v>293</v>
      </c>
      <c r="C2" s="1035"/>
      <c r="D2" s="1035"/>
      <c r="E2" s="1035"/>
      <c r="F2" s="1035"/>
      <c r="G2" s="1035"/>
      <c r="H2" s="1035"/>
      <c r="K2" s="807" t="s">
        <v>158</v>
      </c>
      <c r="L2" s="589"/>
      <c r="M2" s="589"/>
      <c r="N2" s="790"/>
    </row>
    <row r="3" spans="2:16" ht="12.75" customHeight="1">
      <c r="B3" s="99"/>
      <c r="C3" s="20"/>
      <c r="D3" s="20"/>
      <c r="E3" s="20"/>
      <c r="F3" s="20"/>
      <c r="G3" s="20"/>
      <c r="H3" s="20"/>
      <c r="I3" s="20"/>
      <c r="J3" s="20"/>
      <c r="K3" s="167"/>
      <c r="M3" s="123"/>
    </row>
    <row r="4" spans="2:16" ht="14.1" customHeight="1">
      <c r="B4" s="471"/>
      <c r="C4" s="1014">
        <f>+'Quadro_Table 1'!C5</f>
        <v>2010</v>
      </c>
      <c r="D4" s="1014">
        <f>+'Quadro_Table 1'!D5</f>
        <v>2011</v>
      </c>
      <c r="E4" s="1014">
        <f>+'Quadro_Table 1'!E5</f>
        <v>2012</v>
      </c>
      <c r="F4" s="1014">
        <f>+'Quadro_Table 1'!F5</f>
        <v>2013</v>
      </c>
      <c r="G4" s="1014">
        <f>+'Quadro_Table 1'!G5</f>
        <v>2014</v>
      </c>
      <c r="H4" s="1014">
        <f>+'Quadro_Table 1'!H5</f>
        <v>2015</v>
      </c>
      <c r="I4" s="955" t="str">
        <f>+'Quadro_Table 1'!I5</f>
        <v>II T 2014*</v>
      </c>
      <c r="J4" s="955" t="str">
        <f>+'Quadro_Table 1'!J5</f>
        <v>II T 2015*</v>
      </c>
      <c r="K4" s="473"/>
      <c r="L4" s="65"/>
      <c r="M4" s="22"/>
      <c r="N4" s="66"/>
    </row>
    <row r="5" spans="2:16" ht="14.1" customHeight="1">
      <c r="B5" s="483"/>
      <c r="C5" s="1020"/>
      <c r="D5" s="1020"/>
      <c r="E5" s="1020"/>
      <c r="F5" s="1020"/>
      <c r="G5" s="1020"/>
      <c r="H5" s="1020"/>
      <c r="I5" s="964" t="str">
        <f>+'Quadro_Table 1'!I6</f>
        <v>II Q 2014*</v>
      </c>
      <c r="J5" s="964" t="str">
        <f>+'Quadro_Table 1'!J6</f>
        <v>II Q 2015*</v>
      </c>
      <c r="K5" s="965"/>
      <c r="L5" s="65"/>
      <c r="M5" s="22"/>
      <c r="N5" s="66"/>
    </row>
    <row r="6" spans="2:16" ht="18" customHeight="1">
      <c r="B6" s="791" t="s">
        <v>390</v>
      </c>
      <c r="C6" s="792">
        <v>96.183312121785278</v>
      </c>
      <c r="D6" s="792">
        <v>111.38969270842193</v>
      </c>
      <c r="E6" s="792">
        <v>126.20991329597418</v>
      </c>
      <c r="F6" s="792">
        <v>129.00089947780856</v>
      </c>
      <c r="G6" s="792">
        <v>130.16519309329897</v>
      </c>
      <c r="H6" s="990">
        <v>125.21170037946905</v>
      </c>
      <c r="I6" s="792">
        <v>130.56936997030192</v>
      </c>
      <c r="J6" s="792">
        <v>128.92430892960738</v>
      </c>
      <c r="K6" s="793" t="s">
        <v>286</v>
      </c>
      <c r="L6" s="63"/>
      <c r="M6" s="22"/>
      <c r="N6" s="63"/>
      <c r="O6" s="333"/>
      <c r="P6" s="333"/>
    </row>
    <row r="7" spans="2:16" ht="18" customHeight="1">
      <c r="B7" s="794" t="s">
        <v>375</v>
      </c>
      <c r="C7" s="795">
        <v>12.574014129027432</v>
      </c>
      <c r="D7" s="795">
        <v>15.206380586636659</v>
      </c>
      <c r="E7" s="795">
        <v>14.820220587552235</v>
      </c>
      <c r="F7" s="795">
        <v>2.7909861818343984</v>
      </c>
      <c r="G7" s="795">
        <v>1.1642936154903971</v>
      </c>
      <c r="H7" s="987" t="str">
        <f>+IF(LEFT($I$4,5)="IV T 2",HLOOKUP(RIGHT($I$4,4),$C$4:$H$12,3,FALSE),":        ")</f>
        <v xml:space="preserve">:        </v>
      </c>
      <c r="I7" s="931" t="str">
        <f>+IF(LEFT($I$4,5)="IV T 2",HLOOKUP(RIGHT($I$4,4),$C$4:$H$12,3,FALSE),":        ")</f>
        <v xml:space="preserve">:        </v>
      </c>
      <c r="J7" s="931" t="str">
        <f>+IF(LEFT($J$4,5)="IV T 2",HLOOKUP(RIGHT($J$4,4),$C$4:$H$12,3,FALSE),":        ")</f>
        <v xml:space="preserve">:        </v>
      </c>
      <c r="K7" s="796" t="s">
        <v>287</v>
      </c>
      <c r="L7" s="63"/>
      <c r="M7" s="22"/>
      <c r="N7" s="63"/>
      <c r="O7" s="333"/>
      <c r="P7" s="333"/>
    </row>
    <row r="8" spans="2:16" ht="18" customHeight="1">
      <c r="B8" s="1" t="s">
        <v>130</v>
      </c>
      <c r="C8" s="207">
        <v>0.84536147190052002</v>
      </c>
      <c r="D8" s="207">
        <v>6.3712610527594631</v>
      </c>
      <c r="E8" s="207">
        <v>10.016658887268882</v>
      </c>
      <c r="F8" s="207">
        <v>3.4630058123990382</v>
      </c>
      <c r="G8" s="207">
        <v>2.539194521841238</v>
      </c>
      <c r="H8" s="988" t="str">
        <f>+IF(LEFT($I$4,5)="IV T 2",HLOOKUP(RIGHT($I$4,4),$C$4:$H$12,4,FALSE),":        ")</f>
        <v xml:space="preserve">:        </v>
      </c>
      <c r="I8" s="932" t="str">
        <f>+IF(LEFT($I$4,5)="IV T 2",HLOOKUP(RIGHT($I$4,4),$C$4:$H$12,4,FALSE),":        ")</f>
        <v xml:space="preserve">:        </v>
      </c>
      <c r="J8" s="932" t="str">
        <f>+IF(LEFT($J$4,5)="IV T 2",HLOOKUP(RIGHT($J$4,4),$C$4:$H$12,4,FALSE),":        ")</f>
        <v xml:space="preserve">:        </v>
      </c>
      <c r="K8" s="150" t="s">
        <v>288</v>
      </c>
      <c r="L8" s="63"/>
      <c r="M8" s="22"/>
      <c r="N8" s="63"/>
      <c r="O8" s="333"/>
      <c r="P8" s="333"/>
    </row>
    <row r="9" spans="2:16" ht="18" customHeight="1">
      <c r="B9" s="23" t="s">
        <v>99</v>
      </c>
      <c r="C9" s="207">
        <v>2.9278694516726333</v>
      </c>
      <c r="D9" s="207">
        <v>4.3166130342839493</v>
      </c>
      <c r="E9" s="207">
        <v>4.8779807047435337</v>
      </c>
      <c r="F9" s="207">
        <v>4.8501254720998563</v>
      </c>
      <c r="G9" s="207">
        <v>4.9019917935355046</v>
      </c>
      <c r="H9" s="988" t="str">
        <f>+IF(LEFT($I$4,5)="IV T 2",HLOOKUP(RIGHT($I$4,4),$C$4:$H$12,5,FALSE),":        ")</f>
        <v xml:space="preserve">:        </v>
      </c>
      <c r="I9" s="932" t="str">
        <f>+IF(LEFT($I$4,5)="IV T 2",HLOOKUP(RIGHT($I$4,4),$C$4:$H$12,5,FALSE),":        ")</f>
        <v xml:space="preserve">:        </v>
      </c>
      <c r="J9" s="932" t="str">
        <f>+IF(LEFT($J$4,5)="IV T 2",HLOOKUP(RIGHT($J$4,4),$C$4:$H$12,5,FALSE),":        ")</f>
        <v xml:space="preserve">:        </v>
      </c>
      <c r="K9" s="145" t="s">
        <v>289</v>
      </c>
      <c r="L9" s="63"/>
      <c r="M9" s="22"/>
      <c r="N9" s="63"/>
      <c r="O9" s="333"/>
      <c r="P9" s="333"/>
    </row>
    <row r="10" spans="2:16" ht="18" customHeight="1">
      <c r="B10" s="23" t="s">
        <v>100</v>
      </c>
      <c r="C10" s="207">
        <v>-2.0825079797721133</v>
      </c>
      <c r="D10" s="207">
        <v>2.0546480184755143</v>
      </c>
      <c r="E10" s="207">
        <v>5.1386781825253474</v>
      </c>
      <c r="F10" s="207">
        <v>-1.3871196597008182</v>
      </c>
      <c r="G10" s="207">
        <v>-2.3627972716942667</v>
      </c>
      <c r="H10" s="988" t="str">
        <f>+IF(LEFT($I$4,5)="IV T 2",HLOOKUP(RIGHT($I$4,4),$C$4:$H$12,6,FALSE),":        ")</f>
        <v xml:space="preserve">:        </v>
      </c>
      <c r="I10" s="932" t="str">
        <f>+IF(LEFT($I$4,5)="IV T 2",HLOOKUP(RIGHT($I$4,4),$C$4:$H$12,6,FALSE),":        ")</f>
        <v xml:space="preserve">:        </v>
      </c>
      <c r="J10" s="932" t="str">
        <f>+IF(LEFT($J$4,5)="IV T 2",HLOOKUP(RIGHT($J$4,4),$C$4:$H$12,6,FALSE),":        ")</f>
        <v xml:space="preserve">:        </v>
      </c>
      <c r="K10" s="145" t="s">
        <v>290</v>
      </c>
      <c r="L10" s="63"/>
      <c r="M10" s="22"/>
      <c r="N10" s="63"/>
      <c r="O10" s="333"/>
      <c r="P10" s="333"/>
    </row>
    <row r="11" spans="2:16" ht="18" customHeight="1">
      <c r="B11" s="1" t="s">
        <v>101</v>
      </c>
      <c r="C11" s="207">
        <v>8.2432708198683571</v>
      </c>
      <c r="D11" s="207">
        <v>3.0662284346580257</v>
      </c>
      <c r="E11" s="207">
        <v>0.78069296087795403</v>
      </c>
      <c r="F11" s="207">
        <v>-7.7019156832663317E-3</v>
      </c>
      <c r="G11" s="207">
        <v>2.2738078017164938</v>
      </c>
      <c r="H11" s="988" t="str">
        <f>+IF(LEFT($I$4,5)="IV T 2",HLOOKUP(RIGHT($I$4,4),$C$4:$H$12,7,FALSE),":        ")</f>
        <v xml:space="preserve">:        </v>
      </c>
      <c r="I11" s="932" t="str">
        <f>+IF(LEFT($I$4,5)="IV T 2",HLOOKUP(RIGHT($I$4,4),$C$4:$H$12,7,FALSE),":        ")</f>
        <v xml:space="preserve">:        </v>
      </c>
      <c r="J11" s="932" t="str">
        <f>+IF(LEFT($J$4,5)="IV T 2",HLOOKUP(RIGHT($J$4,4),$C$4:$H$12,7,FALSE),":        ")</f>
        <v xml:space="preserve">:        </v>
      </c>
      <c r="K11" s="150" t="s">
        <v>291</v>
      </c>
      <c r="L11" s="63"/>
      <c r="M11" s="22"/>
      <c r="N11" s="63"/>
      <c r="O11" s="333"/>
      <c r="P11" s="333"/>
    </row>
    <row r="12" spans="2:16" ht="18" customHeight="1">
      <c r="B12" s="20" t="s">
        <v>102</v>
      </c>
      <c r="C12" s="208">
        <v>3.4853818372585543</v>
      </c>
      <c r="D12" s="208">
        <v>5.7688910992191698</v>
      </c>
      <c r="E12" s="208">
        <v>4.0228687394053999</v>
      </c>
      <c r="F12" s="208">
        <v>-0.66431771488137326</v>
      </c>
      <c r="G12" s="208">
        <v>-3.6487087080673346</v>
      </c>
      <c r="H12" s="989" t="str">
        <f>+IF(LEFT($I$4,5)="IV T 2",HLOOKUP(RIGHT($I$4,4),$C$4:$H$12,8,FALSE),":        ")</f>
        <v xml:space="preserve">:        </v>
      </c>
      <c r="I12" s="933" t="str">
        <f>+IF(LEFT($I$4,5)="IV T 2",HLOOKUP(RIGHT($I$4,4),$C$4:$H$12,8,FALSE),":        ")</f>
        <v xml:space="preserve">:        </v>
      </c>
      <c r="J12" s="933" t="str">
        <f>+IF(LEFT($J$4,5)="IV T 2",HLOOKUP(RIGHT($J$4,4),$C$4:$H$12,8,FALSE),":        ")</f>
        <v xml:space="preserve">:        </v>
      </c>
      <c r="K12" s="151" t="s">
        <v>292</v>
      </c>
      <c r="L12" s="22"/>
      <c r="M12" s="22"/>
      <c r="N12" s="63"/>
      <c r="O12" s="333"/>
      <c r="P12" s="333"/>
    </row>
    <row r="13" spans="2:16">
      <c r="B13" s="1043" t="str">
        <f>+'Quadro_Table 1'!B15:F15</f>
        <v>* Valores acumulados desde o início do ano.</v>
      </c>
      <c r="C13" s="1043"/>
      <c r="D13" s="1043"/>
      <c r="E13" s="1043"/>
      <c r="F13" s="336"/>
      <c r="G13" s="929"/>
      <c r="H13" s="929"/>
      <c r="I13" s="929"/>
      <c r="J13" s="929"/>
      <c r="K13" s="930" t="str">
        <f>+'Quadro_Table 1'!G15</f>
        <v>* Cumulative figures since the beginning of the year.</v>
      </c>
      <c r="L13" s="152"/>
      <c r="M13" s="22"/>
      <c r="N13" s="22"/>
    </row>
    <row r="14" spans="2:16">
      <c r="B14" s="1044" t="s">
        <v>419</v>
      </c>
      <c r="C14" s="1044"/>
      <c r="D14" s="1044"/>
      <c r="E14" s="1044"/>
      <c r="F14" s="1044"/>
      <c r="G14" s="981"/>
      <c r="H14" s="981"/>
      <c r="I14" s="981"/>
      <c r="J14" s="981"/>
      <c r="K14" s="982" t="s">
        <v>389</v>
      </c>
      <c r="L14" s="152"/>
      <c r="M14" s="22"/>
      <c r="N14" s="22"/>
    </row>
    <row r="15" spans="2:16">
      <c r="D15" s="76"/>
      <c r="E15" s="76"/>
      <c r="F15" s="22"/>
      <c r="G15" s="22"/>
      <c r="H15" s="22"/>
      <c r="I15" s="22"/>
      <c r="J15" s="22"/>
      <c r="K15" s="22"/>
      <c r="L15" s="22"/>
      <c r="M15" s="22"/>
      <c r="N15" s="22"/>
    </row>
    <row r="16" spans="2:16">
      <c r="C16" s="76"/>
      <c r="D16" s="76"/>
      <c r="E16" s="76"/>
      <c r="F16" s="124"/>
      <c r="G16" s="22"/>
      <c r="H16" s="22"/>
      <c r="I16" s="22"/>
      <c r="J16" s="22"/>
      <c r="K16" s="22"/>
      <c r="L16" s="22"/>
      <c r="M16" s="22"/>
      <c r="N16" s="22"/>
    </row>
    <row r="17" spans="3:12">
      <c r="C17" s="198"/>
      <c r="D17" s="198"/>
      <c r="E17" s="198"/>
      <c r="F17" s="198"/>
      <c r="H17" s="2"/>
      <c r="K17" s="153"/>
      <c r="L17" s="153"/>
    </row>
    <row r="18" spans="3:12">
      <c r="C18" s="76"/>
      <c r="D18" s="76"/>
      <c r="E18" s="76"/>
    </row>
    <row r="19" spans="3:12">
      <c r="H19" s="316"/>
      <c r="I19" s="316"/>
      <c r="J19" s="316"/>
    </row>
    <row r="20" spans="3:12">
      <c r="H20" s="317"/>
      <c r="I20" s="317"/>
      <c r="J20" s="317"/>
    </row>
    <row r="21" spans="3:12">
      <c r="H21" s="317"/>
      <c r="I21" s="317"/>
      <c r="J21" s="317"/>
    </row>
    <row r="22" spans="3:12">
      <c r="H22" s="317"/>
      <c r="I22" s="317"/>
      <c r="J22" s="317"/>
    </row>
    <row r="25" spans="3:12">
      <c r="K25" s="88"/>
      <c r="L25" s="88"/>
    </row>
  </sheetData>
  <customSheetViews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</customSheetViews>
  <mergeCells count="9">
    <mergeCell ref="B13:E13"/>
    <mergeCell ref="B14:F14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M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59" orientation="portrait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25"/>
  <sheetViews>
    <sheetView showGridLines="0" topLeftCell="A5" zoomScaleNormal="100" workbookViewId="0"/>
  </sheetViews>
  <sheetFormatPr defaultRowHeight="12.75"/>
  <cols>
    <col min="2" max="2" width="11.85546875" customWidth="1"/>
    <col min="3" max="3" width="11.7109375" customWidth="1"/>
    <col min="4" max="4" width="33.85546875" customWidth="1"/>
    <col min="5" max="5" width="47" style="162" bestFit="1" customWidth="1"/>
    <col min="6" max="6" width="11.85546875" style="146" customWidth="1"/>
  </cols>
  <sheetData>
    <row r="2" spans="2:10" ht="98.25" customHeight="1"/>
    <row r="3" spans="2:10" ht="51.75" customHeight="1"/>
    <row r="4" spans="2:10" ht="36.75" customHeight="1">
      <c r="B4" s="993" t="s">
        <v>39</v>
      </c>
      <c r="C4" s="993"/>
      <c r="D4" s="993"/>
      <c r="E4" s="993"/>
      <c r="F4" s="993"/>
      <c r="G4" s="15"/>
      <c r="H4" s="15"/>
      <c r="I4" s="15"/>
      <c r="J4" s="15"/>
    </row>
    <row r="5" spans="2:10" ht="27.75" customHeight="1">
      <c r="B5" s="104"/>
      <c r="C5" s="104"/>
      <c r="D5" s="104"/>
      <c r="E5" s="163"/>
      <c r="F5" s="156"/>
      <c r="G5" s="103"/>
      <c r="H5" s="103"/>
      <c r="I5" s="103"/>
      <c r="J5" s="103"/>
    </row>
    <row r="6" spans="2:10" ht="23.25" customHeight="1">
      <c r="B6" s="125" t="s">
        <v>369</v>
      </c>
      <c r="C6" s="125"/>
      <c r="D6" s="125"/>
      <c r="E6" s="164"/>
      <c r="F6" s="157" t="s">
        <v>371</v>
      </c>
      <c r="G6" s="16"/>
      <c r="H6" s="16"/>
      <c r="I6" s="16"/>
      <c r="J6" s="16"/>
    </row>
    <row r="7" spans="2:10" ht="23.25" customHeight="1">
      <c r="B7" s="103"/>
      <c r="C7" s="103"/>
      <c r="D7" s="103"/>
      <c r="E7" s="156"/>
      <c r="F7" s="158"/>
      <c r="G7" s="16"/>
      <c r="H7" s="16"/>
      <c r="I7" s="16"/>
      <c r="J7" s="16"/>
    </row>
    <row r="8" spans="2:10" ht="23.25" customHeight="1">
      <c r="C8" s="125"/>
      <c r="D8" s="125"/>
      <c r="E8" s="164"/>
    </row>
    <row r="10" spans="2:10" ht="28.5" customHeight="1">
      <c r="B10" s="18" t="s">
        <v>33</v>
      </c>
      <c r="C10" s="19"/>
      <c r="F10" s="159" t="s">
        <v>159</v>
      </c>
    </row>
    <row r="11" spans="2:10" ht="12.75" customHeight="1">
      <c r="B11" s="18"/>
      <c r="C11" s="19"/>
      <c r="F11" s="160"/>
    </row>
    <row r="12" spans="2:10">
      <c r="B12" s="17" t="s">
        <v>50</v>
      </c>
      <c r="C12" s="3"/>
      <c r="E12" s="165"/>
      <c r="F12" s="159" t="s">
        <v>139</v>
      </c>
    </row>
    <row r="13" spans="2:10">
      <c r="B13" s="122" t="s">
        <v>40</v>
      </c>
      <c r="C13" s="21" t="s">
        <v>52</v>
      </c>
      <c r="E13" s="166" t="s">
        <v>141</v>
      </c>
      <c r="F13" s="161" t="s">
        <v>140</v>
      </c>
    </row>
    <row r="14" spans="2:10">
      <c r="B14" s="122" t="s">
        <v>41</v>
      </c>
      <c r="C14" s="21" t="s">
        <v>51</v>
      </c>
      <c r="E14" s="166" t="s">
        <v>143</v>
      </c>
      <c r="F14" s="161" t="s">
        <v>142</v>
      </c>
    </row>
    <row r="15" spans="2:10">
      <c r="B15" s="122" t="s">
        <v>42</v>
      </c>
      <c r="C15" s="21" t="s">
        <v>54</v>
      </c>
      <c r="E15" s="166" t="s">
        <v>145</v>
      </c>
      <c r="F15" s="161" t="s">
        <v>144</v>
      </c>
    </row>
    <row r="16" spans="2:10">
      <c r="B16" s="122" t="s">
        <v>43</v>
      </c>
      <c r="C16" s="21" t="s">
        <v>53</v>
      </c>
      <c r="E16" s="166" t="s">
        <v>147</v>
      </c>
      <c r="F16" s="161" t="s">
        <v>146</v>
      </c>
    </row>
    <row r="17" spans="2:23">
      <c r="B17" s="122" t="s">
        <v>44</v>
      </c>
      <c r="C17" s="21" t="s">
        <v>55</v>
      </c>
      <c r="E17" s="166" t="s">
        <v>149</v>
      </c>
      <c r="F17" s="161" t="s">
        <v>148</v>
      </c>
    </row>
    <row r="18" spans="2:23">
      <c r="B18" s="122" t="s">
        <v>49</v>
      </c>
      <c r="C18" s="21" t="s">
        <v>56</v>
      </c>
      <c r="E18" s="166" t="s">
        <v>151</v>
      </c>
      <c r="F18" s="161" t="s">
        <v>150</v>
      </c>
    </row>
    <row r="19" spans="2:23">
      <c r="B19" s="122" t="s">
        <v>45</v>
      </c>
      <c r="C19" s="21" t="s">
        <v>112</v>
      </c>
      <c r="E19" s="166" t="s">
        <v>317</v>
      </c>
      <c r="F19" s="161" t="s">
        <v>152</v>
      </c>
    </row>
    <row r="20" spans="2:23">
      <c r="B20" s="122" t="s">
        <v>46</v>
      </c>
      <c r="C20" s="21" t="s">
        <v>111</v>
      </c>
      <c r="E20" s="166" t="s">
        <v>318</v>
      </c>
      <c r="F20" s="161" t="s">
        <v>153</v>
      </c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2:23">
      <c r="B21" s="122" t="s">
        <v>47</v>
      </c>
      <c r="C21" s="21" t="s">
        <v>113</v>
      </c>
      <c r="E21" s="166" t="s">
        <v>319</v>
      </c>
      <c r="F21" s="161" t="s">
        <v>154</v>
      </c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2:23">
      <c r="B22" s="122" t="s">
        <v>97</v>
      </c>
      <c r="C22" s="21" t="s">
        <v>114</v>
      </c>
      <c r="E22" s="166" t="s">
        <v>320</v>
      </c>
      <c r="F22" s="161" t="s">
        <v>155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2:23">
      <c r="B23" s="122" t="s">
        <v>98</v>
      </c>
      <c r="C23" s="21" t="s">
        <v>117</v>
      </c>
      <c r="E23" s="166" t="s">
        <v>321</v>
      </c>
      <c r="F23" s="161" t="s">
        <v>156</v>
      </c>
    </row>
    <row r="24" spans="2:23">
      <c r="B24" s="122" t="s">
        <v>115</v>
      </c>
      <c r="C24" s="21" t="s">
        <v>85</v>
      </c>
      <c r="E24" s="166" t="s">
        <v>158</v>
      </c>
      <c r="F24" s="161" t="s">
        <v>157</v>
      </c>
    </row>
    <row r="25" spans="2:23">
      <c r="E25" s="146"/>
    </row>
  </sheetData>
  <mergeCells count="1">
    <mergeCell ref="B4:F4"/>
  </mergeCells>
  <phoneticPr fontId="0" type="noConversion"/>
  <hyperlinks>
    <hyperlink ref="B13" location="'Quadro_Table 1'!A1" display="QUADRO 1:"/>
    <hyperlink ref="B14" location="'Quadro_Table 2'!A1" display="QUADRO 2:"/>
    <hyperlink ref="B15" location="'Quadro_Table 3'!A1" display="QUADRO 3:"/>
    <hyperlink ref="B16" location="'Quadro_Table 4'!A1" display="QUADRO 4:"/>
    <hyperlink ref="B17" location="'Quadro_Table 5'!A1" display="QUADRO 5:"/>
    <hyperlink ref="B18" location="'Quadro_Table 6'!A1" display="QUADRO 6:"/>
    <hyperlink ref="B19" location="'Quadro_Table 7'!A1" display="QUADRO 7:"/>
    <hyperlink ref="B20" location="'Quadro_Table 8'!A1" display="QUADRO 8:"/>
    <hyperlink ref="B21" location="'Quadro_Table 9'!A1" display="QUADRO 9:"/>
    <hyperlink ref="B22" location="'Quadro_Table 10'!A1" display="QUADRO 10:"/>
    <hyperlink ref="B23" location="'Quadro_Table 11'!A1" display="QUADRO 11:"/>
    <hyperlink ref="B24" location="'Quadro_Table 12'!A1" display="QUADRO 12:"/>
    <hyperlink ref="F13" location="'Quadro_Table 1'!A1" display="TABLE 1:"/>
    <hyperlink ref="F14" location="'Quadro_Table 2'!A1" display="TABLE 2:"/>
    <hyperlink ref="F15" location="'Quadro_Table 3'!A1" display="TABLE 3:"/>
    <hyperlink ref="F16" location="'Quadro_Table 4'!A1" display="TABLE 4:"/>
    <hyperlink ref="F17" location="'Quadro_Table 5'!A1" display="TABLE 5:"/>
    <hyperlink ref="F18" location="'Quadro_Table 6'!A1" display="TABLE 6:"/>
    <hyperlink ref="F19" location="'Quadro_Table 7'!A1" display="TABLE 7:"/>
    <hyperlink ref="F20" location="'Quadro_Table 8'!A1" display="TABLE 8:"/>
    <hyperlink ref="F21" location="'Quadro_Table 9'!A1" display="TABLE 9:"/>
    <hyperlink ref="F22" location="'Quadro_Table 10'!A1" display="TABLE 10:"/>
    <hyperlink ref="F23" location="'Quadro_Table 11'!A1" display="TABLE 11:"/>
    <hyperlink ref="F24" location="'Quadro_Table 12'!A1" display="TABLE 12: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O29"/>
  <sheetViews>
    <sheetView showGridLines="0" zoomScale="90" zoomScaleNormal="90" workbookViewId="0"/>
  </sheetViews>
  <sheetFormatPr defaultRowHeight="12.75"/>
  <cols>
    <col min="1" max="1" width="5" customWidth="1"/>
    <col min="2" max="2" width="35.28515625" customWidth="1"/>
    <col min="3" max="3" width="9.85546875" customWidth="1"/>
    <col min="4" max="4" width="8.7109375" style="48" customWidth="1"/>
    <col min="5" max="5" width="8" style="48" customWidth="1"/>
    <col min="6" max="6" width="9.140625" style="48" customWidth="1"/>
    <col min="7" max="7" width="8.85546875" customWidth="1"/>
    <col min="8" max="8" width="8.7109375" customWidth="1"/>
    <col min="9" max="9" width="11.140625" customWidth="1"/>
    <col min="10" max="10" width="11.5703125" customWidth="1"/>
    <col min="11" max="11" width="35.28515625" style="146" customWidth="1"/>
    <col min="13" max="13" width="10.85546875" bestFit="1" customWidth="1"/>
    <col min="16" max="16" width="7.5703125" customWidth="1"/>
    <col min="18" max="18" width="8.7109375" customWidth="1"/>
  </cols>
  <sheetData>
    <row r="1" spans="2:15" ht="21.75" customHeight="1">
      <c r="B1" s="341" t="s">
        <v>169</v>
      </c>
      <c r="C1" s="342"/>
      <c r="D1" s="342"/>
      <c r="E1" s="342"/>
      <c r="F1" s="342"/>
      <c r="G1" s="343"/>
      <c r="H1" s="342"/>
      <c r="I1" s="342"/>
      <c r="J1" s="342"/>
      <c r="K1" s="344" t="s">
        <v>168</v>
      </c>
      <c r="L1" s="126"/>
      <c r="M1" s="127" t="s">
        <v>170</v>
      </c>
      <c r="O1" s="202"/>
    </row>
    <row r="2" spans="2:15" ht="12.75" customHeight="1">
      <c r="B2" s="996" t="s">
        <v>376</v>
      </c>
      <c r="C2" s="997"/>
      <c r="D2" s="997"/>
      <c r="E2" s="997"/>
      <c r="F2" s="997"/>
      <c r="G2" s="995" t="s">
        <v>167</v>
      </c>
      <c r="H2" s="995"/>
      <c r="I2" s="995"/>
      <c r="J2" s="995"/>
      <c r="K2" s="995"/>
      <c r="L2" s="126"/>
    </row>
    <row r="3" spans="2:15" ht="12.75" customHeight="1">
      <c r="B3" s="1000" t="s">
        <v>399</v>
      </c>
      <c r="C3" s="1000"/>
      <c r="D3" s="1000"/>
      <c r="E3" s="814"/>
      <c r="F3" s="814"/>
      <c r="G3" s="813"/>
      <c r="H3" s="813"/>
      <c r="I3" s="999" t="s">
        <v>381</v>
      </c>
      <c r="J3" s="999"/>
      <c r="K3" s="999"/>
      <c r="L3" s="126"/>
    </row>
    <row r="4" spans="2:15" ht="12" customHeight="1">
      <c r="B4" s="345"/>
      <c r="C4" s="346"/>
      <c r="D4" s="347"/>
      <c r="E4" s="347"/>
      <c r="F4" s="347"/>
      <c r="G4" s="346"/>
      <c r="H4" s="346"/>
      <c r="I4" s="346"/>
      <c r="J4" s="346"/>
      <c r="K4" s="344"/>
    </row>
    <row r="5" spans="2:15" ht="16.5" customHeight="1">
      <c r="B5" s="471"/>
      <c r="C5" s="1001">
        <v>2010</v>
      </c>
      <c r="D5" s="1001">
        <f>+C5+1</f>
        <v>2011</v>
      </c>
      <c r="E5" s="1001">
        <f t="shared" ref="E5:H5" si="0">+D5+1</f>
        <v>2012</v>
      </c>
      <c r="F5" s="1001">
        <f t="shared" si="0"/>
        <v>2013</v>
      </c>
      <c r="G5" s="1001">
        <f t="shared" si="0"/>
        <v>2014</v>
      </c>
      <c r="H5" s="1001">
        <f t="shared" si="0"/>
        <v>2015</v>
      </c>
      <c r="I5" s="985" t="s">
        <v>420</v>
      </c>
      <c r="J5" s="985" t="s">
        <v>421</v>
      </c>
      <c r="K5" s="963"/>
      <c r="L5" s="43"/>
    </row>
    <row r="6" spans="2:15" ht="16.5" customHeight="1">
      <c r="B6" s="468"/>
      <c r="C6" s="1002"/>
      <c r="D6" s="1002"/>
      <c r="E6" s="1002"/>
      <c r="F6" s="1002"/>
      <c r="G6" s="1002"/>
      <c r="H6" s="1002"/>
      <c r="I6" s="984" t="s">
        <v>411</v>
      </c>
      <c r="J6" s="984" t="s">
        <v>412</v>
      </c>
      <c r="K6" s="485"/>
      <c r="L6" s="43"/>
    </row>
    <row r="7" spans="2:15" s="183" customFormat="1" ht="18.75" customHeight="1">
      <c r="B7" s="351" t="s">
        <v>57</v>
      </c>
      <c r="C7" s="352">
        <v>40.647458860880711</v>
      </c>
      <c r="D7" s="352">
        <v>42.633597249076395</v>
      </c>
      <c r="E7" s="352">
        <v>42.868389116379412</v>
      </c>
      <c r="F7" s="352">
        <v>45.097462562942994</v>
      </c>
      <c r="G7" s="352">
        <v>44.527212157269062</v>
      </c>
      <c r="H7" s="818">
        <v>45.197496194887542</v>
      </c>
      <c r="I7" s="352">
        <v>41.685208405837997</v>
      </c>
      <c r="J7" s="352">
        <v>41.596406776289598</v>
      </c>
      <c r="K7" s="353" t="s">
        <v>160</v>
      </c>
    </row>
    <row r="8" spans="2:15" s="183" customFormat="1" ht="27.75" customHeight="1">
      <c r="B8" s="820" t="s">
        <v>379</v>
      </c>
      <c r="C8" s="355">
        <v>30.306360966552898</v>
      </c>
      <c r="D8" s="355">
        <v>32.233727103446377</v>
      </c>
      <c r="E8" s="355">
        <v>31.687125420734731</v>
      </c>
      <c r="F8" s="355">
        <v>33.988244400590126</v>
      </c>
      <c r="G8" s="355">
        <v>34.079876300540249</v>
      </c>
      <c r="H8" s="819">
        <v>35.138789539164868</v>
      </c>
      <c r="I8" s="355">
        <v>31.452573377918124</v>
      </c>
      <c r="J8" s="355">
        <v>31.911052367126793</v>
      </c>
      <c r="K8" s="821" t="s">
        <v>380</v>
      </c>
    </row>
    <row r="9" spans="2:15" s="183" customFormat="1" ht="18.75" customHeight="1">
      <c r="B9" s="357" t="s">
        <v>12</v>
      </c>
      <c r="C9" s="358">
        <v>51.818599132421696</v>
      </c>
      <c r="D9" s="358">
        <v>50.016438718018343</v>
      </c>
      <c r="E9" s="358">
        <v>48.527062782000904</v>
      </c>
      <c r="F9" s="358">
        <v>49.939886119359592</v>
      </c>
      <c r="G9" s="358">
        <v>51.703011752521057</v>
      </c>
      <c r="H9" s="818">
        <v>47.920489461537755</v>
      </c>
      <c r="I9" s="358">
        <v>47.818549198173862</v>
      </c>
      <c r="J9" s="358">
        <v>46.201201221472836</v>
      </c>
      <c r="K9" s="359" t="s">
        <v>161</v>
      </c>
    </row>
    <row r="10" spans="2:15" s="183" customFormat="1" ht="18.75" customHeight="1">
      <c r="B10" s="354" t="s">
        <v>13</v>
      </c>
      <c r="C10" s="355">
        <v>48.890729680749075</v>
      </c>
      <c r="D10" s="355">
        <v>45.699825683734403</v>
      </c>
      <c r="E10" s="355">
        <v>43.649082077257376</v>
      </c>
      <c r="F10" s="355">
        <v>45.089760647259737</v>
      </c>
      <c r="G10" s="355">
        <v>46.801019958985549</v>
      </c>
      <c r="H10" s="819">
        <v>42.95963282444648</v>
      </c>
      <c r="I10" s="355">
        <v>43.041080116160899</v>
      </c>
      <c r="J10" s="355">
        <v>41.623936268477401</v>
      </c>
      <c r="K10" s="356" t="s">
        <v>162</v>
      </c>
    </row>
    <row r="11" spans="2:15" s="183" customFormat="1" ht="18.75" customHeight="1">
      <c r="B11" s="357" t="s">
        <v>23</v>
      </c>
      <c r="C11" s="818">
        <f>+C10-C12</f>
        <v>41.693414318690003</v>
      </c>
      <c r="D11" s="358">
        <f t="shared" ref="D11:G11" si="1">+D10-D12</f>
        <v>41.322017108716274</v>
      </c>
      <c r="E11" s="358">
        <f t="shared" si="1"/>
        <v>40.376989625239737</v>
      </c>
      <c r="F11" s="358">
        <f t="shared" si="1"/>
        <v>41.921875335773187</v>
      </c>
      <c r="G11" s="358">
        <f t="shared" si="1"/>
        <v>40.811050966296811</v>
      </c>
      <c r="H11" s="818">
        <v>40.380755631820904</v>
      </c>
      <c r="I11" s="358">
        <f>+I10-I12</f>
        <v>39.696756974351068</v>
      </c>
      <c r="J11" s="358">
        <f>+J10-J12</f>
        <v>39.175549706658849</v>
      </c>
      <c r="K11" s="359" t="s">
        <v>163</v>
      </c>
      <c r="O11" s="360"/>
    </row>
    <row r="12" spans="2:15" s="183" customFormat="1" ht="18.75" customHeight="1">
      <c r="B12" s="354" t="s">
        <v>24</v>
      </c>
      <c r="C12" s="819">
        <v>7.1973153620590686</v>
      </c>
      <c r="D12" s="819">
        <v>4.377808575018129</v>
      </c>
      <c r="E12" s="819">
        <v>3.2720924520176364</v>
      </c>
      <c r="F12" s="819">
        <v>3.1678853114865486</v>
      </c>
      <c r="G12" s="819">
        <v>5.9899689926887403</v>
      </c>
      <c r="H12" s="819">
        <v>2.5788771926255736</v>
      </c>
      <c r="I12" s="355">
        <v>3.3443231418098311</v>
      </c>
      <c r="J12" s="355">
        <v>2.448386561818555</v>
      </c>
      <c r="K12" s="356" t="s">
        <v>164</v>
      </c>
    </row>
    <row r="13" spans="2:15" s="183" customFormat="1" ht="18.75" customHeight="1">
      <c r="B13" s="348" t="s">
        <v>58</v>
      </c>
      <c r="C13" s="349">
        <v>-11.171140271540988</v>
      </c>
      <c r="D13" s="349">
        <v>-7.3828414689419581</v>
      </c>
      <c r="E13" s="349">
        <v>-5.6586736656214924</v>
      </c>
      <c r="F13" s="349">
        <v>-4.8424235564166018</v>
      </c>
      <c r="G13" s="349">
        <v>-7.1757995952519913</v>
      </c>
      <c r="H13" s="822">
        <v>-2.7229932666502097</v>
      </c>
      <c r="I13" s="349">
        <v>-6.1333407923358711</v>
      </c>
      <c r="J13" s="349">
        <v>-4.6047944451832441</v>
      </c>
      <c r="K13" s="350" t="s">
        <v>165</v>
      </c>
    </row>
    <row r="14" spans="2:15" s="183" customFormat="1" ht="18.75" customHeight="1">
      <c r="B14" s="449" t="s">
        <v>59</v>
      </c>
      <c r="C14" s="450">
        <v>-8.2432708198683535</v>
      </c>
      <c r="D14" s="450">
        <v>-3.0662284346580093</v>
      </c>
      <c r="E14" s="450">
        <v>-0.78069296087795848</v>
      </c>
      <c r="F14" s="450">
        <v>7.7019156832546223E-3</v>
      </c>
      <c r="G14" s="450">
        <v>-2.2738078017164862</v>
      </c>
      <c r="H14" s="823">
        <v>2.2378633704410622</v>
      </c>
      <c r="I14" s="450">
        <v>-1.3558717103229079</v>
      </c>
      <c r="J14" s="450">
        <v>-2.7529492187807626E-2</v>
      </c>
      <c r="K14" s="451" t="s">
        <v>166</v>
      </c>
    </row>
    <row r="15" spans="2:15" s="183" customFormat="1">
      <c r="B15" s="1003" t="s">
        <v>413</v>
      </c>
      <c r="C15" s="1003"/>
      <c r="D15" s="1003"/>
      <c r="E15" s="1003"/>
      <c r="F15" s="1003"/>
      <c r="G15" s="994" t="s">
        <v>414</v>
      </c>
      <c r="H15" s="994"/>
      <c r="I15" s="994"/>
      <c r="J15" s="994"/>
      <c r="K15" s="994"/>
    </row>
    <row r="16" spans="2:15" ht="24.75" customHeight="1">
      <c r="B16" s="998" t="s">
        <v>378</v>
      </c>
      <c r="C16" s="998"/>
      <c r="D16" s="998"/>
      <c r="E16" s="998"/>
      <c r="F16" s="998"/>
      <c r="G16" s="994" t="s">
        <v>377</v>
      </c>
      <c r="H16" s="994"/>
      <c r="I16" s="994"/>
      <c r="J16" s="994"/>
      <c r="K16" s="994"/>
    </row>
    <row r="17" spans="2:11">
      <c r="C17" s="2"/>
      <c r="D17" s="2"/>
      <c r="E17" s="2"/>
      <c r="F17" s="2"/>
      <c r="G17" s="2"/>
      <c r="H17" s="2"/>
      <c r="I17" s="2"/>
      <c r="J17" s="2"/>
    </row>
    <row r="19" spans="2:11">
      <c r="C19" s="316"/>
      <c r="D19" s="316"/>
      <c r="E19" s="316"/>
      <c r="F19" s="316"/>
      <c r="G19" s="316"/>
      <c r="H19" s="316"/>
      <c r="I19" s="316"/>
      <c r="J19" s="316"/>
    </row>
    <row r="20" spans="2:11">
      <c r="C20" s="317"/>
      <c r="D20" s="317"/>
      <c r="E20" s="317"/>
      <c r="F20" s="317"/>
      <c r="G20" s="317"/>
      <c r="H20" s="316"/>
      <c r="I20" s="317"/>
      <c r="J20" s="316"/>
    </row>
    <row r="21" spans="2:11">
      <c r="C21" s="316"/>
      <c r="D21" s="316"/>
      <c r="E21" s="316"/>
      <c r="F21" s="316"/>
      <c r="G21" s="316"/>
      <c r="H21" s="316"/>
      <c r="I21" s="316"/>
      <c r="J21" s="316"/>
    </row>
    <row r="22" spans="2:11" s="817" customFormat="1">
      <c r="B22" s="817" t="s">
        <v>104</v>
      </c>
      <c r="C22" s="991">
        <v>179929.81199999998</v>
      </c>
      <c r="D22" s="991">
        <v>176166.57799999998</v>
      </c>
      <c r="E22" s="991">
        <v>168397.96900000004</v>
      </c>
      <c r="F22" s="991">
        <v>170269.32700000002</v>
      </c>
      <c r="G22" s="991">
        <v>173446.19</v>
      </c>
      <c r="H22" s="992">
        <v>178117.3</v>
      </c>
      <c r="I22" s="991">
        <v>86195.617999999988</v>
      </c>
      <c r="J22" s="991">
        <v>88882.860000000015</v>
      </c>
      <c r="K22" s="148" t="s">
        <v>285</v>
      </c>
    </row>
    <row r="23" spans="2:11">
      <c r="B23" s="316"/>
      <c r="C23" s="316"/>
      <c r="D23" s="318"/>
      <c r="E23" s="318"/>
      <c r="F23" s="318"/>
      <c r="G23" s="316"/>
      <c r="H23" s="318"/>
      <c r="I23" s="316"/>
      <c r="J23" s="316"/>
    </row>
    <row r="24" spans="2:11">
      <c r="C24" s="316"/>
      <c r="D24" s="318"/>
      <c r="E24" s="318"/>
      <c r="F24" s="318"/>
      <c r="G24" s="316"/>
      <c r="H24" s="316"/>
      <c r="I24" s="316"/>
      <c r="J24" s="316"/>
    </row>
    <row r="29" spans="2:11">
      <c r="F29" s="155"/>
    </row>
  </sheetData>
  <customSheetViews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4"/>
      <headerFooter alignWithMargins="0"/>
    </customSheetView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5"/>
      <headerFooter alignWithMargins="0"/>
    </customSheetView>
  </customSheetViews>
  <mergeCells count="14">
    <mergeCell ref="G16:K16"/>
    <mergeCell ref="G2:K2"/>
    <mergeCell ref="B2:F2"/>
    <mergeCell ref="B16:F16"/>
    <mergeCell ref="I3:K3"/>
    <mergeCell ref="B3:D3"/>
    <mergeCell ref="C5:C6"/>
    <mergeCell ref="D5:D6"/>
    <mergeCell ref="E5:E6"/>
    <mergeCell ref="F5:F6"/>
    <mergeCell ref="G5:G6"/>
    <mergeCell ref="H5:H6"/>
    <mergeCell ref="B15:F15"/>
    <mergeCell ref="G15:K15"/>
  </mergeCells>
  <phoneticPr fontId="0" type="noConversion"/>
  <hyperlinks>
    <hyperlink ref="M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5" orientation="portrait" r:id="rId6"/>
  <headerFooter>
    <oddFooter>&amp;R&amp;D
MF/GPEARI/DPFP</oddFooter>
  </headerFooter>
  <colBreaks count="1" manualBreakCount="1">
    <brk id="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R54"/>
  <sheetViews>
    <sheetView showGridLines="0" zoomScale="80" zoomScaleNormal="80" workbookViewId="0"/>
  </sheetViews>
  <sheetFormatPr defaultRowHeight="12.75"/>
  <cols>
    <col min="1" max="1" width="5" style="217" customWidth="1"/>
    <col min="2" max="2" width="46" style="217" customWidth="1"/>
    <col min="3" max="3" width="9.7109375" style="217" customWidth="1"/>
    <col min="4" max="5" width="9.7109375" style="218" customWidth="1"/>
    <col min="6" max="6" width="9.7109375" style="217" customWidth="1"/>
    <col min="7" max="7" width="9.28515625" style="217" bestFit="1" customWidth="1"/>
    <col min="8" max="8" width="9.42578125" style="217" bestFit="1" customWidth="1"/>
    <col min="9" max="10" width="10.140625" style="217" customWidth="1"/>
    <col min="11" max="11" width="46" style="395" customWidth="1"/>
    <col min="12" max="12" width="9.140625" style="217"/>
    <col min="13" max="13" width="12" style="217" customWidth="1"/>
    <col min="14" max="16384" width="9.140625" style="217"/>
  </cols>
  <sheetData>
    <row r="1" spans="1:18" ht="21.75" customHeight="1">
      <c r="B1" s="341" t="s">
        <v>172</v>
      </c>
      <c r="C1" s="342"/>
      <c r="D1" s="342"/>
      <c r="E1" s="342"/>
      <c r="F1" s="342"/>
      <c r="G1" s="343"/>
      <c r="H1" s="342"/>
      <c r="I1" s="342"/>
      <c r="J1" s="342"/>
      <c r="K1" s="344" t="s">
        <v>198</v>
      </c>
      <c r="M1" s="361" t="s">
        <v>170</v>
      </c>
      <c r="O1" s="362"/>
    </row>
    <row r="2" spans="1:18" ht="12.75" customHeight="1">
      <c r="B2" s="996" t="s">
        <v>171</v>
      </c>
      <c r="C2" s="997"/>
      <c r="D2" s="997"/>
      <c r="E2" s="997"/>
      <c r="F2" s="997"/>
      <c r="G2" s="995" t="s">
        <v>197</v>
      </c>
      <c r="H2" s="995"/>
      <c r="I2" s="995"/>
      <c r="J2" s="995"/>
      <c r="K2" s="995"/>
      <c r="M2" s="363"/>
    </row>
    <row r="3" spans="1:18" ht="12.75" customHeight="1">
      <c r="B3" s="996" t="str">
        <f>+'Quadro_Table 1'!B3:D3</f>
        <v>(ótica da contabilidade nacional - SEC2010, base 2011)</v>
      </c>
      <c r="C3" s="997"/>
      <c r="D3" s="816"/>
      <c r="E3" s="816"/>
      <c r="F3" s="816"/>
      <c r="G3" s="815"/>
      <c r="H3" s="815"/>
      <c r="I3" s="815"/>
      <c r="J3" s="815"/>
      <c r="K3" s="815" t="str">
        <f>+'Quadro_Table 1'!I3</f>
        <v>(national accounts - ESA2010, base 2011)</v>
      </c>
      <c r="M3" s="363"/>
    </row>
    <row r="4" spans="1:18" ht="12" customHeight="1">
      <c r="B4" s="345"/>
      <c r="C4" s="364"/>
      <c r="D4" s="365"/>
      <c r="E4" s="365"/>
      <c r="F4" s="365"/>
      <c r="G4" s="364"/>
      <c r="H4" s="364"/>
      <c r="I4" s="364"/>
      <c r="J4" s="364"/>
      <c r="K4" s="344"/>
    </row>
    <row r="5" spans="1:18" ht="14.1" customHeight="1">
      <c r="B5" s="471"/>
      <c r="C5" s="1001">
        <f>+'Quadro_Table 1'!C5</f>
        <v>2010</v>
      </c>
      <c r="D5" s="1001">
        <f>+'Quadro_Table 1'!D5</f>
        <v>2011</v>
      </c>
      <c r="E5" s="1001">
        <f>+'Quadro_Table 1'!E5</f>
        <v>2012</v>
      </c>
      <c r="F5" s="1001">
        <f>+'Quadro_Table 1'!F5</f>
        <v>2013</v>
      </c>
      <c r="G5" s="1001">
        <f>+'Quadro_Table 1'!G5</f>
        <v>2014</v>
      </c>
      <c r="H5" s="1001">
        <f>+'Quadro_Table 1'!H5</f>
        <v>2015</v>
      </c>
      <c r="I5" s="986" t="str">
        <f>+'Quadro_Table 1'!I5</f>
        <v>II T 2014*</v>
      </c>
      <c r="J5" s="986" t="str">
        <f>+'Quadro_Table 1'!J5</f>
        <v>II T 2015*</v>
      </c>
      <c r="K5" s="963"/>
      <c r="L5" s="366"/>
      <c r="M5" s="366"/>
    </row>
    <row r="6" spans="1:18" ht="14.1" customHeight="1">
      <c r="B6" s="483"/>
      <c r="C6" s="1008"/>
      <c r="D6" s="1008"/>
      <c r="E6" s="1008"/>
      <c r="F6" s="1002"/>
      <c r="G6" s="1008"/>
      <c r="H6" s="1008"/>
      <c r="I6" s="983" t="str">
        <f>+'Quadro_Table 1'!I6</f>
        <v>II Q 2014*</v>
      </c>
      <c r="J6" s="983" t="str">
        <f>+'Quadro_Table 1'!J6</f>
        <v>II Q 2015*</v>
      </c>
      <c r="K6" s="485"/>
      <c r="L6" s="366"/>
      <c r="M6" s="366"/>
    </row>
    <row r="7" spans="1:18" ht="6.75" customHeight="1">
      <c r="B7" s="367"/>
      <c r="C7" s="33"/>
      <c r="D7" s="81"/>
      <c r="E7" s="81"/>
      <c r="F7" s="400"/>
      <c r="G7" s="368"/>
      <c r="H7" s="369"/>
      <c r="I7" s="370"/>
      <c r="J7" s="370"/>
      <c r="K7" s="371"/>
      <c r="L7" s="366"/>
      <c r="M7" s="366"/>
    </row>
    <row r="8" spans="1:18" ht="18" customHeight="1">
      <c r="B8" s="372" t="s">
        <v>76</v>
      </c>
      <c r="C8" s="373">
        <f>+C9+C10</f>
        <v>38988.743661829998</v>
      </c>
      <c r="D8" s="373">
        <f t="shared" ref="D8:G8" si="0">+D9+D10</f>
        <v>41114.502000000008</v>
      </c>
      <c r="E8" s="373">
        <f t="shared" si="0"/>
        <v>38480.611643000004</v>
      </c>
      <c r="F8" s="373">
        <f t="shared" si="0"/>
        <v>42730.801000000007</v>
      </c>
      <c r="G8" s="373">
        <f t="shared" si="0"/>
        <v>43566.288</v>
      </c>
      <c r="H8" s="373">
        <f>+H9+H10</f>
        <v>45879.370200217338</v>
      </c>
      <c r="I8" s="373">
        <f>+I9+I10</f>
        <v>19698.131000000001</v>
      </c>
      <c r="J8" s="373">
        <f>+J9+J10</f>
        <v>20523.968000000001</v>
      </c>
      <c r="K8" s="375" t="s">
        <v>173</v>
      </c>
      <c r="L8" s="366"/>
      <c r="M8" s="366"/>
    </row>
    <row r="9" spans="1:18" ht="18" customHeight="1">
      <c r="B9" s="376" t="s">
        <v>60</v>
      </c>
      <c r="C9" s="373">
        <v>23777.418661830001</v>
      </c>
      <c r="D9" s="373">
        <v>24411.455000000002</v>
      </c>
      <c r="E9" s="373">
        <v>23339.732643000003</v>
      </c>
      <c r="F9" s="373">
        <v>23319.705000000002</v>
      </c>
      <c r="G9" s="373">
        <v>24592.555</v>
      </c>
      <c r="H9" s="373">
        <v>26480.160590620671</v>
      </c>
      <c r="I9" s="373">
        <v>11459.812</v>
      </c>
      <c r="J9" s="373">
        <v>12355.322</v>
      </c>
      <c r="K9" s="375" t="s">
        <v>174</v>
      </c>
      <c r="L9" s="366"/>
      <c r="M9" s="366"/>
    </row>
    <row r="10" spans="1:18" ht="18" customHeight="1">
      <c r="B10" s="377" t="s">
        <v>61</v>
      </c>
      <c r="C10" s="373">
        <v>15211.325000000001</v>
      </c>
      <c r="D10" s="373">
        <v>16703.047000000002</v>
      </c>
      <c r="E10" s="373">
        <v>15140.879000000003</v>
      </c>
      <c r="F10" s="373">
        <v>19411.096000000001</v>
      </c>
      <c r="G10" s="373">
        <v>18973.733</v>
      </c>
      <c r="H10" s="373">
        <v>19399.209609596666</v>
      </c>
      <c r="I10" s="373">
        <v>8238.3189999999995</v>
      </c>
      <c r="J10" s="373">
        <v>8168.6459999999997</v>
      </c>
      <c r="K10" s="378" t="s">
        <v>175</v>
      </c>
      <c r="L10" s="366"/>
      <c r="M10" s="366"/>
    </row>
    <row r="11" spans="1:18" ht="18" customHeight="1">
      <c r="B11" s="376" t="s">
        <v>62</v>
      </c>
      <c r="C11" s="373">
        <v>21362.447649330003</v>
      </c>
      <c r="D11" s="373">
        <v>21200.731</v>
      </c>
      <c r="E11" s="373">
        <v>19142.309000000001</v>
      </c>
      <c r="F11" s="373">
        <v>20449.199000000004</v>
      </c>
      <c r="G11" s="373">
        <v>20370.767</v>
      </c>
      <c r="H11" s="373">
        <v>21089.264466064407</v>
      </c>
      <c r="I11" s="373">
        <v>9821.6959999999999</v>
      </c>
      <c r="J11" s="373">
        <v>10305.367</v>
      </c>
      <c r="K11" s="375" t="s">
        <v>176</v>
      </c>
      <c r="L11" s="366"/>
      <c r="M11" s="366"/>
    </row>
    <row r="12" spans="1:18" ht="18" customHeight="1">
      <c r="B12" s="377" t="s">
        <v>63</v>
      </c>
      <c r="C12" s="373">
        <v>10504.16</v>
      </c>
      <c r="D12" s="373">
        <v>10851.815352</v>
      </c>
      <c r="E12" s="373">
        <v>11595.107972</v>
      </c>
      <c r="F12" s="373">
        <v>11659.567999999999</v>
      </c>
      <c r="G12" s="373">
        <v>11848.705</v>
      </c>
      <c r="H12" s="373">
        <v>12114.307035689133</v>
      </c>
      <c r="I12" s="834">
        <v>5802.2790000000005</v>
      </c>
      <c r="J12" s="373">
        <v>5475.1030000000001</v>
      </c>
      <c r="K12" s="378" t="s">
        <v>177</v>
      </c>
      <c r="L12" s="366"/>
      <c r="M12" s="366"/>
    </row>
    <row r="13" spans="1:18" ht="18" customHeight="1">
      <c r="A13" s="379"/>
      <c r="B13" s="380" t="s">
        <v>64</v>
      </c>
      <c r="C13" s="381">
        <f>+C8+C11+C12</f>
        <v>70855.351311160004</v>
      </c>
      <c r="D13" s="381">
        <f t="shared" ref="D13:G13" si="1">+D8+D11+D12</f>
        <v>73167.048352000013</v>
      </c>
      <c r="E13" s="381">
        <f t="shared" si="1"/>
        <v>69218.028615000003</v>
      </c>
      <c r="F13" s="381">
        <f t="shared" si="1"/>
        <v>74839.568000000014</v>
      </c>
      <c r="G13" s="381">
        <f t="shared" si="1"/>
        <v>75785.759999999995</v>
      </c>
      <c r="H13" s="381">
        <f t="shared" ref="H13:I13" si="2">+H8+H11+H12</f>
        <v>79082.941701970878</v>
      </c>
      <c r="I13" s="381">
        <f t="shared" si="2"/>
        <v>35322.106</v>
      </c>
      <c r="J13" s="381">
        <f t="shared" ref="J13" si="3">+J8+J11+J12</f>
        <v>36304.438000000002</v>
      </c>
      <c r="K13" s="382" t="s">
        <v>178</v>
      </c>
    </row>
    <row r="14" spans="1:18" ht="18" customHeight="1">
      <c r="B14" s="377" t="s">
        <v>65</v>
      </c>
      <c r="C14" s="373">
        <v>10627.48</v>
      </c>
      <c r="D14" s="373">
        <v>10644.966</v>
      </c>
      <c r="E14" s="373">
        <v>9685.393</v>
      </c>
      <c r="F14" s="373">
        <v>9611.268</v>
      </c>
      <c r="G14" s="373">
        <v>10079.199000000001</v>
      </c>
      <c r="H14" s="373">
        <v>10809.581570493983</v>
      </c>
      <c r="I14" s="373">
        <v>4587.4759999999997</v>
      </c>
      <c r="J14" s="373">
        <v>4832.8789999999999</v>
      </c>
      <c r="K14" s="378" t="s">
        <v>179</v>
      </c>
      <c r="R14" s="383"/>
    </row>
    <row r="15" spans="1:18" ht="18" customHeight="1">
      <c r="B15" s="376" t="s">
        <v>66</v>
      </c>
      <c r="C15" s="373">
        <v>24610.5</v>
      </c>
      <c r="D15" s="373">
        <v>22614.145</v>
      </c>
      <c r="E15" s="373">
        <v>19688.063999999998</v>
      </c>
      <c r="F15" s="373">
        <v>21316.941999999999</v>
      </c>
      <c r="G15" s="373">
        <v>20494.609</v>
      </c>
      <c r="H15" s="373">
        <v>19841.309713747803</v>
      </c>
      <c r="I15" s="373">
        <v>10377.284</v>
      </c>
      <c r="J15" s="373">
        <v>10580.445</v>
      </c>
      <c r="K15" s="375" t="s">
        <v>180</v>
      </c>
    </row>
    <row r="16" spans="1:18" ht="18" customHeight="1">
      <c r="B16" s="377" t="s">
        <v>67</v>
      </c>
      <c r="C16" s="373">
        <v>33451.671999999999</v>
      </c>
      <c r="D16" s="373">
        <v>33324.947999999997</v>
      </c>
      <c r="E16" s="373">
        <v>33010.099000000002</v>
      </c>
      <c r="F16" s="373">
        <v>34784.883999999998</v>
      </c>
      <c r="G16" s="373">
        <v>34106.345999999998</v>
      </c>
      <c r="H16" s="373">
        <v>34608.649150933124</v>
      </c>
      <c r="I16" s="827">
        <v>16178.654</v>
      </c>
      <c r="J16" s="373">
        <v>16244.39</v>
      </c>
      <c r="K16" s="378" t="s">
        <v>181</v>
      </c>
    </row>
    <row r="17" spans="1:15" ht="18" customHeight="1">
      <c r="B17" s="401" t="s">
        <v>324</v>
      </c>
      <c r="C17" s="374">
        <v>5268.11</v>
      </c>
      <c r="D17" s="374">
        <v>7604.4294680000003</v>
      </c>
      <c r="E17" s="374">
        <v>8214.420435</v>
      </c>
      <c r="F17" s="374">
        <v>8258.2759999999998</v>
      </c>
      <c r="G17" s="374">
        <v>8502.3179999999993</v>
      </c>
      <c r="H17" s="373">
        <v>8836.1450633529093</v>
      </c>
      <c r="I17" s="374">
        <v>4117.9690000000001</v>
      </c>
      <c r="J17" s="374">
        <v>4068.404</v>
      </c>
      <c r="K17" s="375" t="s">
        <v>325</v>
      </c>
      <c r="N17" s="383"/>
      <c r="O17" s="383"/>
    </row>
    <row r="18" spans="1:15" ht="18" customHeight="1">
      <c r="B18" s="377" t="s">
        <v>68</v>
      </c>
      <c r="C18" s="374">
        <v>1295.421</v>
      </c>
      <c r="D18" s="374">
        <v>1168.4590000000001</v>
      </c>
      <c r="E18" s="374">
        <v>1018.3721622444477</v>
      </c>
      <c r="F18" s="374">
        <v>1031.4910000000002</v>
      </c>
      <c r="G18" s="374">
        <v>1209.6859999999999</v>
      </c>
      <c r="H18" s="373">
        <v>875.12215544343326</v>
      </c>
      <c r="I18" s="374">
        <v>512.84299999999996</v>
      </c>
      <c r="J18" s="374">
        <v>486.50799999999998</v>
      </c>
      <c r="K18" s="378" t="s">
        <v>182</v>
      </c>
    </row>
    <row r="19" spans="1:15" ht="18" customHeight="1">
      <c r="B19" s="376" t="s">
        <v>69</v>
      </c>
      <c r="C19" s="374">
        <v>5033.8090000000002</v>
      </c>
      <c r="D19" s="374">
        <v>5043.0655009999991</v>
      </c>
      <c r="E19" s="374">
        <v>4592.1023099999993</v>
      </c>
      <c r="F19" s="374">
        <v>4635.51</v>
      </c>
      <c r="G19" s="374">
        <v>4895.3729999999996</v>
      </c>
      <c r="H19" s="373">
        <v>5790.4585392244844</v>
      </c>
      <c r="I19" s="374">
        <v>2560.6080000000002</v>
      </c>
      <c r="J19" s="374">
        <v>2676.127</v>
      </c>
      <c r="K19" s="375" t="s">
        <v>183</v>
      </c>
    </row>
    <row r="20" spans="1:15" ht="18" customHeight="1">
      <c r="B20" s="380" t="s">
        <v>70</v>
      </c>
      <c r="C20" s="381">
        <f t="shared" ref="C20:I20" si="4">+C14+C15+C16+C17+C18+C19</f>
        <v>80286.991999999998</v>
      </c>
      <c r="D20" s="381">
        <f t="shared" ref="D20:G20" si="5">+D14+D15+D16+D17+D18+D19</f>
        <v>80400.012969000018</v>
      </c>
      <c r="E20" s="381">
        <f t="shared" si="5"/>
        <v>76208.450907244434</v>
      </c>
      <c r="F20" s="381">
        <f t="shared" si="5"/>
        <v>79638.370999999985</v>
      </c>
      <c r="G20" s="381">
        <f t="shared" si="5"/>
        <v>79287.530999999988</v>
      </c>
      <c r="H20" s="381">
        <f t="shared" si="4"/>
        <v>80761.266193195741</v>
      </c>
      <c r="I20" s="381">
        <f t="shared" si="4"/>
        <v>38334.833999999995</v>
      </c>
      <c r="J20" s="381">
        <f t="shared" ref="J20" si="6">+J14+J15+J16+J17+J18+J19</f>
        <v>38888.753000000004</v>
      </c>
      <c r="K20" s="382" t="s">
        <v>184</v>
      </c>
      <c r="N20" s="835"/>
    </row>
    <row r="21" spans="1:15" ht="18" customHeight="1">
      <c r="B21" s="376" t="s">
        <v>38</v>
      </c>
      <c r="C21" s="374">
        <f t="shared" ref="C21:I21" si="7">+C13-C20</f>
        <v>-9431.6406888399943</v>
      </c>
      <c r="D21" s="374">
        <f t="shared" ref="D21:G21" si="8">+D13-D20</f>
        <v>-7232.9646170000051</v>
      </c>
      <c r="E21" s="374">
        <f t="shared" si="8"/>
        <v>-6990.4222922444314</v>
      </c>
      <c r="F21" s="374">
        <f t="shared" si="8"/>
        <v>-4798.8029999999708</v>
      </c>
      <c r="G21" s="374">
        <f t="shared" si="8"/>
        <v>-3501.7709999999934</v>
      </c>
      <c r="H21" s="374">
        <f t="shared" si="7"/>
        <v>-1678.3244912248629</v>
      </c>
      <c r="I21" s="374">
        <f t="shared" si="7"/>
        <v>-3012.7279999999955</v>
      </c>
      <c r="J21" s="374">
        <f t="shared" ref="J21" si="9">+J13-J20</f>
        <v>-2584.3150000000023</v>
      </c>
      <c r="K21" s="375" t="s">
        <v>185</v>
      </c>
    </row>
    <row r="22" spans="1:15" ht="18" customHeight="1">
      <c r="B22" s="384" t="s">
        <v>71</v>
      </c>
      <c r="C22" s="374">
        <v>2281.5450000000001</v>
      </c>
      <c r="D22" s="374">
        <v>1939.1010000000001</v>
      </c>
      <c r="E22" s="374">
        <v>2971.4679999999998</v>
      </c>
      <c r="F22" s="374">
        <v>1947.578</v>
      </c>
      <c r="G22" s="374">
        <v>1444.9929999999999</v>
      </c>
      <c r="H22" s="373">
        <v>1421.6287974768347</v>
      </c>
      <c r="I22" s="374">
        <v>608.71699999999998</v>
      </c>
      <c r="J22" s="374">
        <v>667.63800000000003</v>
      </c>
      <c r="K22" s="378" t="s">
        <v>186</v>
      </c>
    </row>
    <row r="23" spans="1:15" ht="18" customHeight="1">
      <c r="A23" s="379"/>
      <c r="B23" s="385" t="s">
        <v>72</v>
      </c>
      <c r="C23" s="386">
        <f t="shared" ref="C23:I23" si="10">+C13+C22</f>
        <v>73136.896311160002</v>
      </c>
      <c r="D23" s="386">
        <f t="shared" ref="D23:G23" si="11">+D13+D22</f>
        <v>75106.149352000008</v>
      </c>
      <c r="E23" s="386">
        <f t="shared" si="11"/>
        <v>72189.496614999996</v>
      </c>
      <c r="F23" s="386">
        <f t="shared" si="11"/>
        <v>76787.146000000008</v>
      </c>
      <c r="G23" s="386">
        <f t="shared" si="11"/>
        <v>77230.752999999997</v>
      </c>
      <c r="H23" s="386">
        <f t="shared" si="10"/>
        <v>80504.570499447713</v>
      </c>
      <c r="I23" s="386">
        <f t="shared" si="10"/>
        <v>35930.822999999997</v>
      </c>
      <c r="J23" s="386">
        <f t="shared" ref="J23" si="12">+J13+J22</f>
        <v>36972.076000000001</v>
      </c>
      <c r="K23" s="387" t="s">
        <v>187</v>
      </c>
    </row>
    <row r="24" spans="1:15" ht="18" customHeight="1">
      <c r="B24" s="388" t="s">
        <v>73</v>
      </c>
      <c r="C24" s="389">
        <v>9478.7340000000004</v>
      </c>
      <c r="D24" s="389">
        <v>6139.463999999999</v>
      </c>
      <c r="E24" s="389">
        <v>4158.2930000000006</v>
      </c>
      <c r="F24" s="389">
        <v>3701.0979999999995</v>
      </c>
      <c r="G24" s="389">
        <v>3525.268</v>
      </c>
      <c r="H24" s="373">
        <v>4122.7330835484699</v>
      </c>
      <c r="I24" s="389">
        <v>1344.2370000000001</v>
      </c>
      <c r="J24" s="389">
        <v>1618.9</v>
      </c>
      <c r="K24" s="390" t="s">
        <v>188</v>
      </c>
      <c r="N24" s="383"/>
      <c r="O24" s="383"/>
    </row>
    <row r="25" spans="1:15" ht="18" customHeight="1">
      <c r="B25" s="376" t="s">
        <v>74</v>
      </c>
      <c r="C25" s="389">
        <v>3471.3820000000001</v>
      </c>
      <c r="D25" s="389">
        <v>1572.7715579999999</v>
      </c>
      <c r="E25" s="389">
        <v>1351.8442329999998</v>
      </c>
      <c r="F25" s="389">
        <v>1692.8389999999999</v>
      </c>
      <c r="G25" s="389">
        <v>6864.1049999999996</v>
      </c>
      <c r="H25" s="373">
        <v>470.6939476291335</v>
      </c>
      <c r="I25" s="374">
        <v>1538.423</v>
      </c>
      <c r="J25" s="389">
        <v>557.29600000000005</v>
      </c>
      <c r="K25" s="375" t="s">
        <v>189</v>
      </c>
    </row>
    <row r="26" spans="1:15" ht="18" customHeight="1">
      <c r="B26" s="684" t="s">
        <v>34</v>
      </c>
      <c r="C26" s="685">
        <f t="shared" ref="C26:I26" si="13">+C24+C25</f>
        <v>12950.116</v>
      </c>
      <c r="D26" s="685">
        <f t="shared" ref="D26:G26" si="14">+D24+D25</f>
        <v>7712.2355579999985</v>
      </c>
      <c r="E26" s="685">
        <f t="shared" si="14"/>
        <v>5510.1372330000004</v>
      </c>
      <c r="F26" s="685">
        <f t="shared" si="14"/>
        <v>5393.9369999999999</v>
      </c>
      <c r="G26" s="685">
        <f t="shared" si="14"/>
        <v>10389.373</v>
      </c>
      <c r="H26" s="685">
        <f t="shared" si="13"/>
        <v>4593.4270311776036</v>
      </c>
      <c r="I26" s="685">
        <f t="shared" si="13"/>
        <v>2882.66</v>
      </c>
      <c r="J26" s="685">
        <f t="shared" ref="J26" si="15">+J24+J25</f>
        <v>2176.1959999999999</v>
      </c>
      <c r="K26" s="686" t="s">
        <v>190</v>
      </c>
    </row>
    <row r="27" spans="1:15" ht="18" customHeight="1">
      <c r="B27" s="687" t="s">
        <v>131</v>
      </c>
      <c r="C27" s="688">
        <f t="shared" ref="C27:I27" si="16">+C20+C26</f>
        <v>93237.107999999993</v>
      </c>
      <c r="D27" s="688">
        <f t="shared" ref="D27:G27" si="17">+D20+D26</f>
        <v>88112.248527000018</v>
      </c>
      <c r="E27" s="688">
        <f t="shared" si="17"/>
        <v>81718.588140244436</v>
      </c>
      <c r="F27" s="688">
        <f t="shared" si="17"/>
        <v>85032.30799999999</v>
      </c>
      <c r="G27" s="688">
        <f t="shared" si="17"/>
        <v>89676.90399999998</v>
      </c>
      <c r="H27" s="688">
        <f t="shared" si="16"/>
        <v>85354.693224373346</v>
      </c>
      <c r="I27" s="688">
        <f t="shared" si="16"/>
        <v>41217.493999999992</v>
      </c>
      <c r="J27" s="688">
        <f t="shared" ref="J27" si="18">+J20+J26</f>
        <v>41064.949000000008</v>
      </c>
      <c r="K27" s="689" t="s">
        <v>191</v>
      </c>
    </row>
    <row r="28" spans="1:15" ht="18" customHeight="1">
      <c r="B28" s="687" t="s">
        <v>358</v>
      </c>
      <c r="C28" s="688">
        <f t="shared" ref="C28:I28" si="19">+C23-C27</f>
        <v>-20100.211688839991</v>
      </c>
      <c r="D28" s="688">
        <f t="shared" ref="D28:G28" si="20">+D23-D27</f>
        <v>-13006.09917500001</v>
      </c>
      <c r="E28" s="688">
        <f t="shared" si="20"/>
        <v>-9529.0915252444393</v>
      </c>
      <c r="F28" s="688">
        <f t="shared" si="20"/>
        <v>-8245.1619999999821</v>
      </c>
      <c r="G28" s="688">
        <f t="shared" si="20"/>
        <v>-12446.150999999983</v>
      </c>
      <c r="H28" s="688">
        <f t="shared" si="19"/>
        <v>-4850.1227249256335</v>
      </c>
      <c r="I28" s="688">
        <f t="shared" si="19"/>
        <v>-5286.6709999999948</v>
      </c>
      <c r="J28" s="688">
        <f t="shared" ref="J28" si="21">+J23-J27</f>
        <v>-4092.8730000000069</v>
      </c>
      <c r="K28" s="689" t="s">
        <v>192</v>
      </c>
      <c r="N28" s="383"/>
      <c r="O28" s="383"/>
    </row>
    <row r="29" spans="1:15" ht="18" customHeight="1">
      <c r="B29" s="836" t="s">
        <v>22</v>
      </c>
      <c r="C29" s="690">
        <f>+C28/HLOOKUP('Quadro_Table 2'!C$5,'Quadro_Table 1'!$B$5:$K$22,18,FALSE)*100</f>
        <v>-11.17114027154099</v>
      </c>
      <c r="D29" s="690">
        <f>+D28/HLOOKUP('Quadro_Table 2'!D$5,'Quadro_Table 1'!$B$5:$K$22,18,FALSE)*100</f>
        <v>-7.382841468941975</v>
      </c>
      <c r="E29" s="690">
        <f>+E28/HLOOKUP('Quadro_Table 2'!E$5,'Quadro_Table 1'!$B$5:$K$22,18,FALSE)*100</f>
        <v>-5.658673665621488</v>
      </c>
      <c r="F29" s="690">
        <f>+F28/HLOOKUP('Quadro_Table 2'!F$5,'Quadro_Table 1'!$B$5:$K$22,18,FALSE)*100</f>
        <v>-4.8424235564165832</v>
      </c>
      <c r="G29" s="690">
        <f>+G28/HLOOKUP('Quadro_Table 2'!G$5,'Quadro_Table 1'!$B$5:$K$22,18,FALSE)*100</f>
        <v>-7.1757995952519815</v>
      </c>
      <c r="H29" s="690">
        <f>+H28/'Quadro_Table 1'!H22*100</f>
        <v>-2.7229936255072551</v>
      </c>
      <c r="I29" s="690">
        <f>+I28/HLOOKUP('Quadro_Table 2'!I$5,'Quadro_Table 1'!$B$5:$K$22,18,FALSE)*100</f>
        <v>-6.1333407923358649</v>
      </c>
      <c r="J29" s="690">
        <f>+J28/HLOOKUP('Quadro_Table 2'!J$5,'Quadro_Table 1'!$B$5:$K$22,18,FALSE)*100</f>
        <v>-4.6047944451832512</v>
      </c>
      <c r="K29" s="837" t="s">
        <v>193</v>
      </c>
    </row>
    <row r="30" spans="1:15" ht="18" customHeight="1">
      <c r="B30" s="401" t="s">
        <v>395</v>
      </c>
      <c r="C30" s="374">
        <v>54530.178311160002</v>
      </c>
      <c r="D30" s="391">
        <v>56785.053999999996</v>
      </c>
      <c r="E30" s="391">
        <v>53360.475643000005</v>
      </c>
      <c r="F30" s="391">
        <v>57871.555</v>
      </c>
      <c r="G30" s="391">
        <v>59110.247000000003</v>
      </c>
      <c r="H30" s="391">
        <v>62588.271428206564</v>
      </c>
      <c r="I30" s="391">
        <v>27110.74</v>
      </c>
      <c r="J30" s="391">
        <v>28363.455999999998</v>
      </c>
      <c r="K30" s="375" t="s">
        <v>394</v>
      </c>
    </row>
    <row r="31" spans="1:15" ht="18" customHeight="1">
      <c r="B31" s="377" t="s">
        <v>35</v>
      </c>
      <c r="C31" s="391">
        <f>+C20-C17</f>
        <v>75018.881999999998</v>
      </c>
      <c r="D31" s="391">
        <f t="shared" ref="D31:G31" si="22">+D20-D17</f>
        <v>72795.583501000016</v>
      </c>
      <c r="E31" s="391">
        <f t="shared" si="22"/>
        <v>67994.030472244427</v>
      </c>
      <c r="F31" s="391">
        <f t="shared" si="22"/>
        <v>71380.094999999987</v>
      </c>
      <c r="G31" s="391">
        <f t="shared" si="22"/>
        <v>70785.212999999989</v>
      </c>
      <c r="H31" s="391">
        <f t="shared" ref="H31:I31" si="23">+H20-H17</f>
        <v>71925.121129842824</v>
      </c>
      <c r="I31" s="391">
        <f t="shared" si="23"/>
        <v>34216.864999999998</v>
      </c>
      <c r="J31" s="391">
        <f t="shared" ref="J31" si="24">+J20-J17</f>
        <v>34820.349000000002</v>
      </c>
      <c r="K31" s="378" t="s">
        <v>194</v>
      </c>
    </row>
    <row r="32" spans="1:15" ht="18" customHeight="1">
      <c r="B32" s="376" t="s">
        <v>36</v>
      </c>
      <c r="C32" s="391">
        <f>+C27-C17</f>
        <v>87968.997999999992</v>
      </c>
      <c r="D32" s="391">
        <f t="shared" ref="D32:G32" si="25">+D27-D17</f>
        <v>80507.819059000016</v>
      </c>
      <c r="E32" s="391">
        <f t="shared" si="25"/>
        <v>73504.167705244443</v>
      </c>
      <c r="F32" s="391">
        <f t="shared" si="25"/>
        <v>76774.031999999992</v>
      </c>
      <c r="G32" s="391">
        <f t="shared" si="25"/>
        <v>81174.585999999981</v>
      </c>
      <c r="H32" s="391">
        <f t="shared" ref="H32:I32" si="26">+H27-H17</f>
        <v>76518.548161020444</v>
      </c>
      <c r="I32" s="391">
        <f t="shared" si="26"/>
        <v>37099.524999999994</v>
      </c>
      <c r="J32" s="391">
        <f t="shared" ref="J32" si="27">+J27-J17</f>
        <v>36996.545000000006</v>
      </c>
      <c r="K32" s="375" t="s">
        <v>195</v>
      </c>
    </row>
    <row r="33" spans="2:15" ht="18" customHeight="1">
      <c r="B33" s="385" t="s">
        <v>37</v>
      </c>
      <c r="C33" s="386">
        <f>+C28+C17</f>
        <v>-14832.10168883999</v>
      </c>
      <c r="D33" s="386">
        <f t="shared" ref="D33:G33" si="28">+D28+D17</f>
        <v>-5401.66970700001</v>
      </c>
      <c r="E33" s="386">
        <f t="shared" si="28"/>
        <v>-1314.6710902444393</v>
      </c>
      <c r="F33" s="386">
        <f t="shared" si="28"/>
        <v>13.114000000017768</v>
      </c>
      <c r="G33" s="386">
        <f t="shared" si="28"/>
        <v>-3943.8329999999842</v>
      </c>
      <c r="H33" s="386">
        <f t="shared" ref="H33:I33" si="29">+H28+H17</f>
        <v>3986.0223384272758</v>
      </c>
      <c r="I33" s="386">
        <f t="shared" si="29"/>
        <v>-1168.7019999999948</v>
      </c>
      <c r="J33" s="386">
        <f t="shared" ref="J33" si="30">+J28+J17</f>
        <v>-24.469000000006872</v>
      </c>
      <c r="K33" s="387" t="s">
        <v>196</v>
      </c>
    </row>
    <row r="34" spans="2:15" ht="18" customHeight="1">
      <c r="B34" s="838" t="s">
        <v>22</v>
      </c>
      <c r="C34" s="453">
        <f>+C33/HLOOKUP('Quadro_Table 2'!C$5,'Quadro_Table 1'!$B$5:$K$22,18,FALSE)*100</f>
        <v>-8.2432708198683571</v>
      </c>
      <c r="D34" s="453">
        <f>+D33/HLOOKUP('Quadro_Table 2'!D$5,'Quadro_Table 1'!$B$5:$K$22,18,FALSE)*100</f>
        <v>-3.0662284346580262</v>
      </c>
      <c r="E34" s="453">
        <f>+E33/HLOOKUP('Quadro_Table 2'!E$5,'Quadro_Table 1'!$B$5:$K$22,18,FALSE)*100</f>
        <v>-0.78069296087795392</v>
      </c>
      <c r="F34" s="453">
        <f>+F33/HLOOKUP('Quadro_Table 2'!F$5,'Quadro_Table 1'!$B$5:$K$22,18,FALSE)*100</f>
        <v>7.7019156832738092E-3</v>
      </c>
      <c r="G34" s="453">
        <f>+G33/HLOOKUP('Quadro_Table 2'!G$5,'Quadro_Table 1'!$B$5:$K$22,18,FALSE)*100</f>
        <v>-2.2738078017164773</v>
      </c>
      <c r="H34" s="453">
        <f>+H33/HLOOKUP('Quadro_Table 2'!H$5,'Quadro_Table 1'!$B$5:$K$22,18,FALSE)*100</f>
        <v>2.237863665363935</v>
      </c>
      <c r="I34" s="453">
        <f>+I33/HLOOKUP('Quadro_Table 2'!I$5,'Quadro_Table 1'!$B$5:$K$22,18,FALSE)*100</f>
        <v>-1.3558717103229017</v>
      </c>
      <c r="J34" s="453">
        <f>+J33/HLOOKUP('Quadro_Table 2'!J$5,'Quadro_Table 1'!$B$5:$K$22,18,FALSE)*100</f>
        <v>-2.7529492187815367E-2</v>
      </c>
      <c r="K34" s="839" t="s">
        <v>193</v>
      </c>
      <c r="O34" s="383"/>
    </row>
    <row r="35" spans="2:15">
      <c r="B35" s="1006" t="str">
        <f>+'Quadro_Table 1'!B15:F15</f>
        <v>* Valores acumulados desde o início do ano.</v>
      </c>
      <c r="C35" s="1007"/>
      <c r="D35" s="1007"/>
      <c r="E35" s="1007"/>
      <c r="F35" s="452"/>
      <c r="G35" s="1004" t="str">
        <f>+'Quadro_Table 1'!G15</f>
        <v>* Cumulative figures since the beginning of the year.</v>
      </c>
      <c r="H35" s="1004"/>
      <c r="I35" s="1004"/>
      <c r="J35" s="1004"/>
      <c r="K35" s="1005"/>
    </row>
    <row r="36" spans="2:15" ht="26.25" customHeight="1">
      <c r="B36" s="1006" t="str">
        <f>+'Quadro_Table 1'!B16</f>
        <v>Fontes: 2008 a 2014 e valores trimestrais - INE, 2015 - Ministério das Finanças, Programa de Estabilidade 2015-2019.</v>
      </c>
      <c r="C36" s="1007"/>
      <c r="D36" s="1007"/>
      <c r="E36" s="1007"/>
      <c r="F36" s="452"/>
      <c r="G36" s="1004" t="str">
        <f>+'Quadro_Table 1'!G16</f>
        <v>Sources: 2008 to 2014 and quartely values - NSI, 2015 - Ministry of Finance, Stability Programme 2015-2019.</v>
      </c>
      <c r="H36" s="1004"/>
      <c r="I36" s="1004"/>
      <c r="J36" s="1004"/>
      <c r="K36" s="1005"/>
    </row>
    <row r="37" spans="2:15">
      <c r="B37" s="392"/>
      <c r="C37" s="393"/>
      <c r="D37" s="394"/>
      <c r="E37" s="394"/>
    </row>
    <row r="38" spans="2:15">
      <c r="B38" s="392"/>
      <c r="C38" s="396"/>
      <c r="D38" s="397"/>
      <c r="E38" s="397"/>
    </row>
    <row r="39" spans="2:15">
      <c r="B39" s="392"/>
      <c r="C39" s="398"/>
      <c r="D39" s="399"/>
      <c r="E39" s="399"/>
    </row>
    <row r="40" spans="2:15">
      <c r="C40" s="398"/>
      <c r="D40" s="399"/>
      <c r="E40" s="399"/>
      <c r="H40" s="383"/>
    </row>
    <row r="41" spans="2:15">
      <c r="C41" s="398"/>
      <c r="D41" s="399"/>
      <c r="E41" s="399"/>
    </row>
    <row r="42" spans="2:15">
      <c r="C42" s="398"/>
      <c r="D42" s="399"/>
      <c r="E42" s="399"/>
    </row>
    <row r="43" spans="2:15">
      <c r="C43" s="398"/>
      <c r="D43" s="399"/>
      <c r="E43" s="399"/>
    </row>
    <row r="44" spans="2:15">
      <c r="C44" s="398"/>
      <c r="D44" s="399"/>
      <c r="E44" s="399"/>
    </row>
    <row r="45" spans="2:15">
      <c r="C45" s="398"/>
      <c r="D45" s="399"/>
      <c r="E45" s="399"/>
    </row>
    <row r="46" spans="2:15">
      <c r="C46" s="398"/>
      <c r="D46" s="399"/>
      <c r="E46" s="399"/>
    </row>
    <row r="47" spans="2:15">
      <c r="C47" s="398"/>
      <c r="D47" s="399"/>
      <c r="E47" s="399"/>
    </row>
    <row r="48" spans="2:15">
      <c r="C48" s="398"/>
      <c r="D48" s="399"/>
      <c r="E48" s="399"/>
    </row>
    <row r="49" spans="3:5">
      <c r="C49" s="398"/>
      <c r="D49" s="399"/>
      <c r="E49" s="399"/>
    </row>
    <row r="50" spans="3:5">
      <c r="C50" s="398"/>
      <c r="D50" s="399"/>
      <c r="E50" s="399"/>
    </row>
    <row r="51" spans="3:5">
      <c r="C51" s="398"/>
      <c r="D51" s="399"/>
      <c r="E51" s="399"/>
    </row>
    <row r="52" spans="3:5">
      <c r="C52" s="398"/>
      <c r="D52" s="399"/>
      <c r="E52" s="399"/>
    </row>
    <row r="53" spans="3:5">
      <c r="C53" s="398"/>
      <c r="D53" s="399"/>
      <c r="E53" s="399"/>
    </row>
    <row r="54" spans="3:5">
      <c r="C54" s="398"/>
      <c r="D54" s="399"/>
      <c r="E54" s="399"/>
    </row>
  </sheetData>
  <customSheetViews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3"/>
      <headerFooter alignWithMargins="0"/>
    </customSheetView>
  </customSheetViews>
  <mergeCells count="13">
    <mergeCell ref="G36:K36"/>
    <mergeCell ref="B36:E36"/>
    <mergeCell ref="G2:K2"/>
    <mergeCell ref="B2:F2"/>
    <mergeCell ref="B3:C3"/>
    <mergeCell ref="C5:C6"/>
    <mergeCell ref="D5:D6"/>
    <mergeCell ref="E5:E6"/>
    <mergeCell ref="F5:F6"/>
    <mergeCell ref="G5:G6"/>
    <mergeCell ref="H5:H6"/>
    <mergeCell ref="B35:E35"/>
    <mergeCell ref="G35:K35"/>
  </mergeCells>
  <phoneticPr fontId="3" type="noConversion"/>
  <hyperlinks>
    <hyperlink ref="M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56" orientation="portrait" r:id="rId4"/>
  <headerFooter>
    <oddFooter>&amp;R&amp;D
MF/GPEARI/DPFP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R35"/>
  <sheetViews>
    <sheetView showGridLines="0" zoomScale="80" zoomScaleNormal="80" workbookViewId="0"/>
  </sheetViews>
  <sheetFormatPr defaultRowHeight="12.75"/>
  <cols>
    <col min="1" max="1" width="5" customWidth="1"/>
    <col min="2" max="2" width="40.28515625" style="6" customWidth="1"/>
    <col min="3" max="5" width="7.7109375" customWidth="1"/>
    <col min="8" max="8" width="12.7109375" customWidth="1"/>
    <col min="9" max="9" width="40.28515625" style="148" customWidth="1"/>
    <col min="10" max="10" width="9.140625" style="43"/>
    <col min="11" max="11" width="10.7109375" bestFit="1" customWidth="1"/>
  </cols>
  <sheetData>
    <row r="1" spans="2:18" ht="21.75" customHeight="1">
      <c r="B1" s="341" t="s">
        <v>199</v>
      </c>
      <c r="C1" s="341"/>
      <c r="D1" s="341"/>
      <c r="E1" s="341"/>
      <c r="F1" s="341"/>
      <c r="G1" s="213"/>
      <c r="H1" s="338"/>
      <c r="I1" s="344" t="s">
        <v>201</v>
      </c>
      <c r="J1" s="123"/>
      <c r="K1" s="127" t="s">
        <v>170</v>
      </c>
      <c r="M1" s="202"/>
    </row>
    <row r="2" spans="2:18" ht="12.75" customHeight="1">
      <c r="B2" s="996" t="s">
        <v>404</v>
      </c>
      <c r="C2" s="997"/>
      <c r="D2" s="997"/>
      <c r="E2" s="997"/>
      <c r="F2" s="997"/>
      <c r="G2" s="995" t="s">
        <v>200</v>
      </c>
      <c r="H2" s="995"/>
      <c r="I2" s="995"/>
      <c r="J2" s="123"/>
    </row>
    <row r="3" spans="2:18" ht="12.75" customHeight="1">
      <c r="B3" s="996" t="str">
        <f>+'Quadro_Table 1'!B3:D3</f>
        <v>(ótica da contabilidade nacional - SEC2010, base 2011)</v>
      </c>
      <c r="C3" s="997"/>
      <c r="D3" s="997"/>
      <c r="E3" s="420"/>
      <c r="F3" s="824"/>
      <c r="G3" s="824"/>
      <c r="H3" s="995" t="str">
        <f>+'Quadro_Table 1'!I3</f>
        <v>(national accounts - ESA2010, base 2011)</v>
      </c>
      <c r="I3" s="995"/>
      <c r="J3" s="123"/>
    </row>
    <row r="4" spans="2:18" ht="12.75" customHeight="1">
      <c r="B4" s="996"/>
      <c r="C4" s="997"/>
      <c r="D4" s="997"/>
      <c r="E4" s="105"/>
      <c r="F4" s="1010"/>
      <c r="G4" s="1010"/>
      <c r="H4" s="1010"/>
      <c r="I4" s="1010"/>
      <c r="J4" s="123"/>
    </row>
    <row r="5" spans="2:18" ht="14.1" customHeight="1">
      <c r="B5" s="471"/>
      <c r="C5" s="1001">
        <f>+'Quadro_Table 1'!D5</f>
        <v>2011</v>
      </c>
      <c r="D5" s="1001">
        <f>+'Quadro_Table 1'!E5</f>
        <v>2012</v>
      </c>
      <c r="E5" s="1001">
        <f>+'Quadro_Table 1'!F5</f>
        <v>2013</v>
      </c>
      <c r="F5" s="1001">
        <f>+'Quadro_Table 1'!G5</f>
        <v>2014</v>
      </c>
      <c r="G5" s="1001">
        <f>+'Quadro_Table 1'!H5</f>
        <v>2015</v>
      </c>
      <c r="H5" s="957" t="s">
        <v>422</v>
      </c>
      <c r="I5" s="473"/>
    </row>
    <row r="6" spans="2:18" ht="14.1" customHeight="1">
      <c r="B6" s="483"/>
      <c r="C6" s="1002"/>
      <c r="D6" s="1002"/>
      <c r="E6" s="1002"/>
      <c r="F6" s="1002"/>
      <c r="G6" s="1002"/>
      <c r="H6" s="969" t="s">
        <v>415</v>
      </c>
      <c r="I6" s="965"/>
    </row>
    <row r="7" spans="2:18" ht="18" customHeight="1">
      <c r="B7" s="934" t="s">
        <v>76</v>
      </c>
      <c r="C7" s="942">
        <f>+(('Quadro_Table 2'!D8/'Quadro_Table 2'!C8)-1)*100</f>
        <v>5.4522360520457891</v>
      </c>
      <c r="D7" s="51">
        <f>+(('Quadro_Table 2'!E8/'Quadro_Table 2'!D8)-1)*100</f>
        <v>-6.4062319349021957</v>
      </c>
      <c r="E7" s="51">
        <f>+(('Quadro_Table 2'!F8/'Quadro_Table 2'!E8)-1)*100</f>
        <v>11.045015075203857</v>
      </c>
      <c r="F7" s="51">
        <f>+(('Quadro_Table 2'!G8/'Quadro_Table 2'!F8)-1)*100</f>
        <v>1.955233649844268</v>
      </c>
      <c r="G7" s="51">
        <f>+(('Quadro_Table 2'!H8/'Quadro_Table 2'!G8)-1)*100</f>
        <v>5.3093396440324181</v>
      </c>
      <c r="H7" s="51">
        <f>+(('Quadro_Table 2'!J8/'Quadro_Table 2'!I8)-1)*100</f>
        <v>4.1924637418646382</v>
      </c>
      <c r="I7" s="220" t="s">
        <v>173</v>
      </c>
      <c r="L7" s="2"/>
      <c r="M7" s="2"/>
      <c r="N7" s="2"/>
      <c r="O7" s="2"/>
      <c r="P7" s="2"/>
      <c r="Q7" s="2"/>
      <c r="R7" s="2"/>
    </row>
    <row r="8" spans="2:18" ht="18" customHeight="1">
      <c r="B8" s="22" t="s">
        <v>60</v>
      </c>
      <c r="C8" s="943">
        <f>+(('Quadro_Table 2'!D9/'Quadro_Table 2'!C9)-1)*100</f>
        <v>2.6665482371634575</v>
      </c>
      <c r="D8" s="51">
        <f>+(('Quadro_Table 2'!E9/'Quadro_Table 2'!D9)-1)*100</f>
        <v>-4.3902436663443396</v>
      </c>
      <c r="E8" s="51">
        <f>+(('Quadro_Table 2'!F9/'Quadro_Table 2'!E9)-1)*100</f>
        <v>-8.5809222009269881E-2</v>
      </c>
      <c r="F8" s="51">
        <f>+(('Quadro_Table 2'!G9/'Quadro_Table 2'!F9)-1)*100</f>
        <v>5.4582594419612107</v>
      </c>
      <c r="G8" s="51">
        <f>+(('Quadro_Table 2'!H9/'Quadro_Table 2'!G9)-1)*100</f>
        <v>7.6755163935616766</v>
      </c>
      <c r="H8" s="51">
        <f>+(('Quadro_Table 2'!J9/'Quadro_Table 2'!I9)-1)*100</f>
        <v>7.8143515792405749</v>
      </c>
      <c r="I8" s="223" t="s">
        <v>174</v>
      </c>
      <c r="L8" s="2"/>
      <c r="M8" s="2"/>
      <c r="N8" s="2"/>
      <c r="O8" s="2"/>
      <c r="P8" s="2"/>
      <c r="Q8" s="2"/>
      <c r="R8" s="2"/>
    </row>
    <row r="9" spans="2:18" ht="18" customHeight="1">
      <c r="B9" s="22" t="s">
        <v>61</v>
      </c>
      <c r="C9" s="943">
        <f>+(('Quadro_Table 2'!D10/'Quadro_Table 2'!C10)-1)*100</f>
        <v>9.8066539239678452</v>
      </c>
      <c r="D9" s="51">
        <f>+(('Quadro_Table 2'!E10/'Quadro_Table 2'!D10)-1)*100</f>
        <v>-9.3525929730066579</v>
      </c>
      <c r="E9" s="51">
        <f>+(('Quadro_Table 2'!F10/'Quadro_Table 2'!E10)-1)*100</f>
        <v>28.203230472946771</v>
      </c>
      <c r="F9" s="51">
        <f>+(('Quadro_Table 2'!G10/'Quadro_Table 2'!F10)-1)*100</f>
        <v>-2.253159739151267</v>
      </c>
      <c r="G9" s="51">
        <f>+(('Quadro_Table 2'!H10/'Quadro_Table 2'!G10)-1)*100</f>
        <v>2.2424507059136234</v>
      </c>
      <c r="H9" s="51">
        <f>+(('Quadro_Table 2'!J10/'Quadro_Table 2'!I10)-1)*100</f>
        <v>-0.84571864721431078</v>
      </c>
      <c r="I9" s="221" t="s">
        <v>175</v>
      </c>
      <c r="J9" s="86"/>
      <c r="L9" s="2"/>
      <c r="M9" s="2"/>
      <c r="N9" s="2"/>
      <c r="O9" s="2"/>
      <c r="P9" s="2"/>
      <c r="Q9" s="2"/>
      <c r="R9" s="2"/>
    </row>
    <row r="10" spans="2:18" ht="18" customHeight="1">
      <c r="B10" s="22" t="s">
        <v>62</v>
      </c>
      <c r="C10" s="943">
        <f>+(('Quadro_Table 2'!D11/'Quadro_Table 2'!C11)-1)*100</f>
        <v>-0.75701367176936873</v>
      </c>
      <c r="D10" s="51">
        <f>+(('Quadro_Table 2'!E11/'Quadro_Table 2'!D11)-1)*100</f>
        <v>-9.70920295153973</v>
      </c>
      <c r="E10" s="51">
        <f>+(('Quadro_Table 2'!F11/'Quadro_Table 2'!E11)-1)*100</f>
        <v>6.8272328066588228</v>
      </c>
      <c r="F10" s="51">
        <f>+(('Quadro_Table 2'!G11/'Quadro_Table 2'!F11)-1)*100</f>
        <v>-0.38354558533076899</v>
      </c>
      <c r="G10" s="51">
        <f>+(('Quadro_Table 2'!H11/'Quadro_Table 2'!G11)-1)*100</f>
        <v>3.5271007030045043</v>
      </c>
      <c r="H10" s="51">
        <f>+(('Quadro_Table 2'!J11/'Quadro_Table 2'!I11)-1)*100</f>
        <v>4.9245160917218422</v>
      </c>
      <c r="I10" s="223" t="s">
        <v>176</v>
      </c>
      <c r="L10" s="2"/>
      <c r="M10" s="2"/>
      <c r="N10" s="2"/>
      <c r="O10" s="2"/>
      <c r="P10" s="2"/>
      <c r="Q10" s="2"/>
      <c r="R10" s="2"/>
    </row>
    <row r="11" spans="2:18" ht="18" customHeight="1">
      <c r="B11" s="22" t="s">
        <v>63</v>
      </c>
      <c r="C11" s="943">
        <f>+(('Quadro_Table 2'!D12/'Quadro_Table 2'!C12)-1)*100</f>
        <v>3.3096920838981969</v>
      </c>
      <c r="D11" s="51">
        <f>+(('Quadro_Table 2'!E12/'Quadro_Table 2'!D12)-1)*100</f>
        <v>6.8494772154689354</v>
      </c>
      <c r="E11" s="51">
        <f>+(('Quadro_Table 2'!F12/'Quadro_Table 2'!E12)-1)*100</f>
        <v>0.55592434460858264</v>
      </c>
      <c r="F11" s="51">
        <f>+(('Quadro_Table 2'!G12/'Quadro_Table 2'!F12)-1)*100</f>
        <v>1.6221613013449598</v>
      </c>
      <c r="G11" s="51">
        <f>+(('Quadro_Table 2'!H12/'Quadro_Table 2'!G12)-1)*100</f>
        <v>2.2416123592336357</v>
      </c>
      <c r="H11" s="51">
        <f>+(('Quadro_Table 2'!J12/'Quadro_Table 2'!I12)-1)*100</f>
        <v>-5.6387498774188582</v>
      </c>
      <c r="I11" s="221" t="s">
        <v>177</v>
      </c>
      <c r="J11" s="86"/>
      <c r="L11" s="2"/>
      <c r="M11" s="2"/>
      <c r="N11" s="2"/>
      <c r="O11" s="2"/>
      <c r="P11" s="2"/>
      <c r="Q11" s="2"/>
      <c r="R11" s="2"/>
    </row>
    <row r="12" spans="2:18" ht="18" customHeight="1">
      <c r="B12" s="935" t="s">
        <v>64</v>
      </c>
      <c r="C12" s="944">
        <f>+(('Quadro_Table 2'!D13/'Quadro_Table 2'!C13)-1)*100</f>
        <v>3.2625581527190972</v>
      </c>
      <c r="D12" s="442">
        <f>+(('Quadro_Table 2'!E13/'Quadro_Table 2'!D13)-1)*100</f>
        <v>-5.3972653345282335</v>
      </c>
      <c r="E12" s="442">
        <f>+(('Quadro_Table 2'!F13/'Quadro_Table 2'!E13)-1)*100</f>
        <v>8.121495941856093</v>
      </c>
      <c r="F12" s="442">
        <f>+(('Quadro_Table 2'!G13/'Quadro_Table 2'!F13)-1)*100</f>
        <v>1.2642937757203265</v>
      </c>
      <c r="G12" s="442">
        <f>+(('Quadro_Table 2'!H13/'Quadro_Table 2'!G13)-1)*100</f>
        <v>4.3506612613911644</v>
      </c>
      <c r="H12" s="442">
        <f>+(('Quadro_Table 2'!J13/'Quadro_Table 2'!I13)-1)*100</f>
        <v>2.7810686033273413</v>
      </c>
      <c r="I12" s="443" t="s">
        <v>178</v>
      </c>
      <c r="L12" s="2"/>
      <c r="M12" s="2"/>
      <c r="N12" s="2"/>
      <c r="O12" s="2"/>
      <c r="P12" s="2"/>
      <c r="Q12" s="2"/>
      <c r="R12" s="2"/>
    </row>
    <row r="13" spans="2:18" ht="18" customHeight="1">
      <c r="B13" s="49" t="s">
        <v>65</v>
      </c>
      <c r="C13" s="945">
        <f>+(('Quadro_Table 2'!D14/'Quadro_Table 2'!C14)-1)*100</f>
        <v>0.16453571307593062</v>
      </c>
      <c r="D13" s="53">
        <f>+(('Quadro_Table 2'!E14/'Quadro_Table 2'!D14)-1)*100</f>
        <v>-9.0143359781515553</v>
      </c>
      <c r="E13" s="53">
        <f>+(('Quadro_Table 2'!F14/'Quadro_Table 2'!E14)-1)*100</f>
        <v>-0.76532774663867764</v>
      </c>
      <c r="F13" s="53">
        <f>+(('Quadro_Table 2'!G14/'Quadro_Table 2'!F14)-1)*100</f>
        <v>4.8685667697540014</v>
      </c>
      <c r="G13" s="53">
        <f>+(('Quadro_Table 2'!H14/'Quadro_Table 2'!G14)-1)*100</f>
        <v>7.2464346670204849</v>
      </c>
      <c r="H13" s="53">
        <f>+(('Quadro_Table 2'!J14/'Quadro_Table 2'!I14)-1)*100</f>
        <v>5.3494121822108776</v>
      </c>
      <c r="I13" s="221" t="s">
        <v>179</v>
      </c>
      <c r="J13" s="86"/>
      <c r="L13" s="2"/>
      <c r="M13" s="2"/>
      <c r="N13" s="2"/>
      <c r="O13" s="2"/>
      <c r="P13" s="2"/>
      <c r="Q13" s="2"/>
      <c r="R13" s="2"/>
    </row>
    <row r="14" spans="2:18" ht="18" customHeight="1">
      <c r="B14" s="49" t="s">
        <v>66</v>
      </c>
      <c r="C14" s="945">
        <f>+(('Quadro_Table 2'!D15/'Quadro_Table 2'!C15)-1)*100</f>
        <v>-8.1118018731842092</v>
      </c>
      <c r="D14" s="53">
        <f>+(('Quadro_Table 2'!E15/'Quadro_Table 2'!D15)-1)*100</f>
        <v>-12.939162634713808</v>
      </c>
      <c r="E14" s="53">
        <f>+(('Quadro_Table 2'!F15/'Quadro_Table 2'!E15)-1)*100</f>
        <v>8.2734290177033145</v>
      </c>
      <c r="F14" s="53">
        <f>+(('Quadro_Table 2'!G15/'Quadro_Table 2'!F15)-1)*100</f>
        <v>-3.857649938720098</v>
      </c>
      <c r="G14" s="53">
        <f>+(('Quadro_Table 2'!H15/'Quadro_Table 2'!G15)-1)*100</f>
        <v>-3.1876640644971421</v>
      </c>
      <c r="H14" s="53">
        <f>+(('Quadro_Table 2'!J15/'Quadro_Table 2'!I15)-1)*100</f>
        <v>1.9577473257935241</v>
      </c>
      <c r="I14" s="223" t="s">
        <v>180</v>
      </c>
      <c r="J14" s="85"/>
      <c r="L14" s="2"/>
      <c r="M14" s="2"/>
      <c r="N14" s="2"/>
      <c r="O14" s="2"/>
      <c r="P14" s="2"/>
      <c r="Q14" s="2"/>
      <c r="R14" s="2"/>
    </row>
    <row r="15" spans="2:18" ht="18" customHeight="1">
      <c r="B15" s="49" t="s">
        <v>67</v>
      </c>
      <c r="C15" s="945">
        <f>+(('Quadro_Table 2'!D16/'Quadro_Table 2'!C16)-1)*100</f>
        <v>-0.37882710317140855</v>
      </c>
      <c r="D15" s="53">
        <f>+(('Quadro_Table 2'!E16/'Quadro_Table 2'!D16)-1)*100</f>
        <v>-0.94478467003157318</v>
      </c>
      <c r="E15" s="53">
        <f>+(('Quadro_Table 2'!F16/'Quadro_Table 2'!E16)-1)*100</f>
        <v>5.3764909944680861</v>
      </c>
      <c r="F15" s="53">
        <f>+(('Quadro_Table 2'!G16/'Quadro_Table 2'!F16)-1)*100</f>
        <v>-1.9506691469777571</v>
      </c>
      <c r="G15" s="53">
        <f>+(('Quadro_Table 2'!H16/'Quadro_Table 2'!G16)-1)*100</f>
        <v>1.4727556887305537</v>
      </c>
      <c r="H15" s="53">
        <f>+(('Quadro_Table 2'!J16/'Quadro_Table 2'!I16)-1)*100</f>
        <v>0.40631315806616275</v>
      </c>
      <c r="I15" s="221" t="s">
        <v>181</v>
      </c>
      <c r="J15" s="86"/>
      <c r="L15" s="2"/>
      <c r="M15" s="2"/>
      <c r="N15" s="2"/>
      <c r="O15" s="2"/>
      <c r="P15" s="2"/>
      <c r="Q15" s="2"/>
      <c r="R15" s="2"/>
    </row>
    <row r="16" spans="2:18" ht="18" customHeight="1">
      <c r="B16" s="404" t="s">
        <v>326</v>
      </c>
      <c r="C16" s="945">
        <f>+(('Quadro_Table 2'!D17/'Quadro_Table 2'!C17)-1)*100</f>
        <v>44.34834253650741</v>
      </c>
      <c r="D16" s="53">
        <f>+(('Quadro_Table 2'!E17/'Quadro_Table 2'!D17)-1)*100</f>
        <v>8.0215217928825133</v>
      </c>
      <c r="E16" s="53">
        <f>+(('Quadro_Table 2'!F17/'Quadro_Table 2'!E17)-1)*100</f>
        <v>0.53388507864948753</v>
      </c>
      <c r="F16" s="53">
        <f>+(('Quadro_Table 2'!G17/'Quadro_Table 2'!F17)-1)*100</f>
        <v>2.9551204149631083</v>
      </c>
      <c r="G16" s="53">
        <f>+(('Quadro_Table 2'!H17/'Quadro_Table 2'!G17)-1)*100</f>
        <v>3.9263064890411092</v>
      </c>
      <c r="H16" s="53">
        <f>+(('Quadro_Table 2'!J17/'Quadro_Table 2'!I17)-1)*100</f>
        <v>-1.2036273221095128</v>
      </c>
      <c r="I16" s="223" t="s">
        <v>327</v>
      </c>
      <c r="J16" s="85"/>
      <c r="L16" s="2"/>
      <c r="M16" s="2"/>
      <c r="N16" s="2"/>
      <c r="O16" s="2"/>
      <c r="P16" s="2"/>
      <c r="Q16" s="2"/>
      <c r="R16" s="2"/>
    </row>
    <row r="17" spans="2:18" ht="18" customHeight="1">
      <c r="B17" s="49" t="s">
        <v>68</v>
      </c>
      <c r="C17" s="946">
        <f>+(('Quadro_Table 2'!D18/'Quadro_Table 2'!C18)-1)*100</f>
        <v>-9.8008292284901941</v>
      </c>
      <c r="D17" s="203">
        <f>+(('Quadro_Table 2'!E18/'Quadro_Table 2'!D18)-1)*100</f>
        <v>-12.84485272958249</v>
      </c>
      <c r="E17" s="53">
        <f>+(('Quadro_Table 2'!F18/'Quadro_Table 2'!E18)-1)*100</f>
        <v>1.2882164538589924</v>
      </c>
      <c r="F17" s="53">
        <f>+(('Quadro_Table 2'!G18/'Quadro_Table 2'!F18)-1)*100</f>
        <v>17.275477924674053</v>
      </c>
      <c r="G17" s="53">
        <f>+(('Quadro_Table 2'!H18/'Quadro_Table 2'!G18)-1)*100</f>
        <v>-27.657081635777114</v>
      </c>
      <c r="H17" s="53">
        <f>+(('Quadro_Table 2'!J18/'Quadro_Table 2'!I18)-1)*100</f>
        <v>-5.1350998258726355</v>
      </c>
      <c r="I17" s="221" t="s">
        <v>182</v>
      </c>
      <c r="J17" s="86"/>
      <c r="L17" s="2"/>
      <c r="M17" s="2"/>
      <c r="N17" s="2"/>
      <c r="O17" s="2"/>
      <c r="P17" s="2"/>
      <c r="Q17" s="2"/>
      <c r="R17" s="2"/>
    </row>
    <row r="18" spans="2:18" ht="18" customHeight="1">
      <c r="B18" s="936" t="s">
        <v>69</v>
      </c>
      <c r="C18" s="947">
        <f>+(('Quadro_Table 2'!D19/'Quadro_Table 2'!C19)-1)*100</f>
        <v>0.18388661548340846</v>
      </c>
      <c r="D18" s="203">
        <f>+(('Quadro_Table 2'!E19/'Quadro_Table 2'!D19)-1)*100</f>
        <v>-8.942243381740278</v>
      </c>
      <c r="E18" s="53">
        <f>+(('Quadro_Table 2'!F19/'Quadro_Table 2'!E19)-1)*100</f>
        <v>0.94526835574795243</v>
      </c>
      <c r="F18" s="53">
        <f>+(('Quadro_Table 2'!G19/'Quadro_Table 2'!F19)-1)*100</f>
        <v>5.6059203841648308</v>
      </c>
      <c r="G18" s="53">
        <f>+(('Quadro_Table 2'!H19/'Quadro_Table 2'!G19)-1)*100</f>
        <v>18.284317440662544</v>
      </c>
      <c r="H18" s="53">
        <f>+(('Quadro_Table 2'!J19/'Quadro_Table 2'!I19)-1)*100</f>
        <v>4.5113894824978962</v>
      </c>
      <c r="I18" s="223" t="s">
        <v>183</v>
      </c>
      <c r="L18" s="2"/>
      <c r="M18" s="2"/>
      <c r="N18" s="2"/>
      <c r="O18" s="2"/>
      <c r="P18" s="2"/>
      <c r="Q18" s="2"/>
      <c r="R18" s="2"/>
    </row>
    <row r="19" spans="2:18" ht="18" customHeight="1">
      <c r="B19" s="937" t="s">
        <v>70</v>
      </c>
      <c r="C19" s="948">
        <f>+(('Quadro_Table 2'!D20/'Quadro_Table 2'!C20)-1)*100</f>
        <v>0.14077120861624159</v>
      </c>
      <c r="D19" s="692">
        <f>+(('Quadro_Table 2'!E20/'Quadro_Table 2'!D20)-1)*100</f>
        <v>-5.213384807999633</v>
      </c>
      <c r="E19" s="692">
        <f>+(('Quadro_Table 2'!F20/'Quadro_Table 2'!E20)-1)*100</f>
        <v>4.5007083229263056</v>
      </c>
      <c r="F19" s="692">
        <f>+(('Quadro_Table 2'!G20/'Quadro_Table 2'!F20)-1)*100</f>
        <v>-0.44054140685524379</v>
      </c>
      <c r="G19" s="692">
        <f>+(('Quadro_Table 2'!H20/'Quadro_Table 2'!G20)-1)*100</f>
        <v>1.8587225186716294</v>
      </c>
      <c r="H19" s="692">
        <f>+(('Quadro_Table 2'!J20/'Quadro_Table 2'!I20)-1)*100</f>
        <v>1.4449495203240126</v>
      </c>
      <c r="I19" s="693" t="s">
        <v>184</v>
      </c>
      <c r="J19" s="44"/>
      <c r="L19" s="2"/>
      <c r="M19" s="2"/>
      <c r="N19" s="2"/>
      <c r="O19" s="2"/>
      <c r="P19" s="2"/>
      <c r="Q19" s="2"/>
      <c r="R19" s="2"/>
    </row>
    <row r="20" spans="2:18" ht="18" customHeight="1">
      <c r="B20" s="938" t="s">
        <v>344</v>
      </c>
      <c r="C20" s="949">
        <f>+(('Quadro_Table 2'!D22/'Quadro_Table 2'!C22)-1)*100</f>
        <v>-15.009302906583033</v>
      </c>
      <c r="D20" s="694">
        <f>+(('Quadro_Table 2'!E22/'Quadro_Table 2'!D22)-1)*100</f>
        <v>53.239465092328842</v>
      </c>
      <c r="E20" s="694">
        <f>+(('Quadro_Table 2'!F22/'Quadro_Table 2'!E22)-1)*100</f>
        <v>-34.45737931554369</v>
      </c>
      <c r="F20" s="694">
        <f>+(('Quadro_Table 2'!G22/'Quadro_Table 2'!F22)-1)*100</f>
        <v>-25.805641673914991</v>
      </c>
      <c r="G20" s="694">
        <f>+(('Quadro_Table 2'!H22/'Quadro_Table 2'!G22)-1)*100</f>
        <v>-1.6169076613634203</v>
      </c>
      <c r="H20" s="694">
        <f>+(('Quadro_Table 2'!J22/'Quadro_Table 2'!I22)-1)*100</f>
        <v>9.679539096164568</v>
      </c>
      <c r="I20" s="647" t="s">
        <v>346</v>
      </c>
      <c r="J20" s="87"/>
      <c r="K20" s="22"/>
      <c r="L20" s="2"/>
      <c r="M20" s="2"/>
      <c r="N20" s="2"/>
      <c r="O20" s="2"/>
      <c r="P20" s="2"/>
      <c r="Q20" s="2"/>
      <c r="R20" s="2"/>
    </row>
    <row r="21" spans="2:18" ht="18" customHeight="1">
      <c r="B21" s="939" t="s">
        <v>345</v>
      </c>
      <c r="C21" s="950">
        <f>+(('Quadro_Table 2'!D23/'Quadro_Table 2'!C23)-1)*100</f>
        <v>2.6925575737611895</v>
      </c>
      <c r="D21" s="696">
        <f>+(('Quadro_Table 2'!E23/'Quadro_Table 2'!D23)-1)*100</f>
        <v>-3.8833740807700523</v>
      </c>
      <c r="E21" s="696">
        <f>+(('Quadro_Table 2'!F23/'Quadro_Table 2'!E23)-1)*100</f>
        <v>6.3688619544199465</v>
      </c>
      <c r="F21" s="696">
        <f>+(('Quadro_Table 2'!G23/'Quadro_Table 2'!F23)-1)*100</f>
        <v>0.57770997244772637</v>
      </c>
      <c r="G21" s="696">
        <f>+(('Quadro_Table 2'!H23/'Quadro_Table 2'!G23)-1)*100</f>
        <v>4.2390076132595933</v>
      </c>
      <c r="H21" s="696">
        <f>+(('Quadro_Table 2'!J23/'Quadro_Table 2'!I23)-1)*100</f>
        <v>2.8979380739483807</v>
      </c>
      <c r="I21" s="697" t="s">
        <v>347</v>
      </c>
      <c r="J21" s="45"/>
      <c r="K21" s="22"/>
      <c r="L21" s="2"/>
      <c r="M21" s="2"/>
      <c r="N21" s="2"/>
      <c r="O21" s="2"/>
      <c r="P21" s="2"/>
      <c r="Q21" s="2"/>
      <c r="R21" s="2"/>
    </row>
    <row r="22" spans="2:18" ht="18" customHeight="1">
      <c r="B22" s="936" t="s">
        <v>77</v>
      </c>
      <c r="C22" s="947">
        <f>+(('Quadro_Table 2'!D24/'Quadro_Table 2'!C24)-1)*100</f>
        <v>-35.229071730465286</v>
      </c>
      <c r="D22" s="204">
        <f>+(('Quadro_Table 2'!E24/'Quadro_Table 2'!D24)-1)*100</f>
        <v>-32.269445671478792</v>
      </c>
      <c r="E22" s="54">
        <f>+(('Quadro_Table 2'!F24/'Quadro_Table 2'!E24)-1)*100</f>
        <v>-10.994775981394312</v>
      </c>
      <c r="F22" s="54">
        <f>+(('Quadro_Table 2'!G24/'Quadro_Table 2'!F24)-1)*100</f>
        <v>-4.7507523443042992</v>
      </c>
      <c r="G22" s="54">
        <f>+(('Quadro_Table 2'!H24/'Quadro_Table 2'!G24)-1)*100</f>
        <v>16.948075537759678</v>
      </c>
      <c r="H22" s="54">
        <f>+(('Quadro_Table 2'!J24/'Quadro_Table 2'!I24)-1)*100</f>
        <v>20.43263204330783</v>
      </c>
      <c r="I22" s="222" t="s">
        <v>348</v>
      </c>
      <c r="J22" s="44"/>
      <c r="K22" s="22"/>
      <c r="L22" s="2"/>
      <c r="M22" s="2"/>
      <c r="N22" s="2"/>
      <c r="O22" s="2"/>
      <c r="P22" s="2"/>
      <c r="Q22" s="2"/>
      <c r="R22" s="2"/>
    </row>
    <row r="23" spans="2:18" ht="18" customHeight="1">
      <c r="B23" s="936" t="s">
        <v>78</v>
      </c>
      <c r="C23" s="947">
        <f>+(('Quadro_Table 2'!D25/'Quadro_Table 2'!C25)-1)*100</f>
        <v>-54.693215612686828</v>
      </c>
      <c r="D23" s="204">
        <f>+(('Quadro_Table 2'!E25/'Quadro_Table 2'!D25)-1)*100</f>
        <v>-14.047006628282388</v>
      </c>
      <c r="E23" s="54">
        <f>+(('Quadro_Table 2'!F25/'Quadro_Table 2'!E25)-1)*100</f>
        <v>25.224412596950451</v>
      </c>
      <c r="F23" s="54">
        <f>+(('Quadro_Table 2'!G25/'Quadro_Table 2'!F25)-1)*100</f>
        <v>305.47890260089707</v>
      </c>
      <c r="G23" s="54">
        <f>+(('Quadro_Table 2'!H25/'Quadro_Table 2'!G25)-1)*100</f>
        <v>-93.142675590930892</v>
      </c>
      <c r="H23" s="54">
        <f>+(('Quadro_Table 2'!J25/'Quadro_Table 2'!I25)-1)*100</f>
        <v>-63.77485256005663</v>
      </c>
      <c r="I23" s="223" t="s">
        <v>349</v>
      </c>
      <c r="K23" s="22"/>
      <c r="L23" s="2"/>
      <c r="M23" s="2"/>
      <c r="N23" s="2"/>
      <c r="O23" s="2"/>
      <c r="P23" s="2"/>
      <c r="Q23" s="2"/>
      <c r="R23" s="2"/>
    </row>
    <row r="24" spans="2:18" ht="18" customHeight="1">
      <c r="B24" s="940" t="s">
        <v>354</v>
      </c>
      <c r="C24" s="948">
        <f>+(('Quadro_Table 2'!D26/'Quadro_Table 2'!C26)-1)*100</f>
        <v>-40.44659091856785</v>
      </c>
      <c r="D24" s="692">
        <f>+(('Quadro_Table 2'!E26/'Quadro_Table 2'!D26)-1)*100</f>
        <v>-28.553307383301252</v>
      </c>
      <c r="E24" s="692">
        <f>+(('Quadro_Table 2'!F26/'Quadro_Table 2'!E26)-1)*100</f>
        <v>-2.1088446273911599</v>
      </c>
      <c r="F24" s="692">
        <f>+(('Quadro_Table 2'!G26/'Quadro_Table 2'!F26)-1)*100</f>
        <v>92.61205683344096</v>
      </c>
      <c r="G24" s="692">
        <f>+(('Quadro_Table 2'!H26/'Quadro_Table 2'!G26)-1)*100</f>
        <v>-55.787254618949532</v>
      </c>
      <c r="H24" s="692">
        <f>+(('Quadro_Table 2'!J26/'Quadro_Table 2'!I26)-1)*100</f>
        <v>-24.507364725635348</v>
      </c>
      <c r="I24" s="693" t="s">
        <v>350</v>
      </c>
      <c r="J24" s="44"/>
      <c r="K24" s="22"/>
      <c r="L24" s="2"/>
      <c r="M24" s="2"/>
      <c r="N24" s="2"/>
      <c r="O24" s="2"/>
      <c r="P24" s="2"/>
      <c r="Q24" s="2"/>
      <c r="R24" s="2"/>
    </row>
    <row r="25" spans="2:18" ht="18" customHeight="1">
      <c r="B25" s="939" t="s">
        <v>355</v>
      </c>
      <c r="C25" s="950">
        <f>+(('Quadro_Table 2'!D27/'Quadro_Table 2'!C27)-1)*100</f>
        <v>-5.4965877673940451</v>
      </c>
      <c r="D25" s="696">
        <f>+(('Quadro_Table 2'!E27/'Quadro_Table 2'!D27)-1)*100</f>
        <v>-7.2562674243824237</v>
      </c>
      <c r="E25" s="696">
        <f>+(('Quadro_Table 2'!F27/'Quadro_Table 2'!E27)-1)*100</f>
        <v>4.0550380704921007</v>
      </c>
      <c r="F25" s="696">
        <f>+(('Quadro_Table 2'!G27/'Quadro_Table 2'!F27)-1)*100</f>
        <v>5.46215445545708</v>
      </c>
      <c r="G25" s="696">
        <f>+(('Quadro_Table 2'!H27/'Quadro_Table 2'!G27)-1)*100</f>
        <v>-4.8197591384584797</v>
      </c>
      <c r="H25" s="696">
        <f>+(('Quadro_Table 2'!J27/'Quadro_Table 2'!I27)-1)*100</f>
        <v>-0.37009770657085994</v>
      </c>
      <c r="I25" s="697" t="s">
        <v>351</v>
      </c>
      <c r="J25" s="45"/>
      <c r="K25" s="22"/>
      <c r="L25" s="2"/>
      <c r="M25" s="2"/>
      <c r="N25" s="2"/>
      <c r="O25" s="2"/>
      <c r="P25" s="2"/>
      <c r="Q25" s="2"/>
      <c r="R25" s="2"/>
    </row>
    <row r="26" spans="2:18" ht="18" customHeight="1">
      <c r="B26" s="840" t="s">
        <v>396</v>
      </c>
      <c r="C26" s="951">
        <f>+(('Quadro_Table 2'!D30/'Quadro_Table 2'!C30)-1)*100</f>
        <v>4.1350968558606649</v>
      </c>
      <c r="D26" s="54">
        <f>+(('Quadro_Table 2'!E30/'Quadro_Table 2'!D30)-1)*100</f>
        <v>-6.0307741487751194</v>
      </c>
      <c r="E26" s="54">
        <f>+(('Quadro_Table 2'!F30/'Quadro_Table 2'!E30)-1)*100</f>
        <v>8.4539714135621225</v>
      </c>
      <c r="F26" s="54">
        <f>+(('Quadro_Table 2'!G30/'Quadro_Table 2'!F30)-1)*100</f>
        <v>2.1404159608291229</v>
      </c>
      <c r="G26" s="54">
        <f>+(('Quadro_Table 2'!H30/'Quadro_Table 2'!G30)-1)*100</f>
        <v>5.8839619266124243</v>
      </c>
      <c r="H26" s="54">
        <f>+(('Quadro_Table 2'!J30/'Quadro_Table 2'!I30)-1)*100</f>
        <v>4.6207370215641363</v>
      </c>
      <c r="I26" s="223" t="s">
        <v>397</v>
      </c>
      <c r="K26" s="22"/>
      <c r="L26" s="2"/>
      <c r="M26" s="2"/>
      <c r="N26" s="2"/>
      <c r="O26" s="2"/>
      <c r="P26" s="2"/>
      <c r="Q26" s="2"/>
      <c r="R26" s="2"/>
    </row>
    <row r="27" spans="2:18" ht="18" customHeight="1">
      <c r="B27" s="840" t="s">
        <v>356</v>
      </c>
      <c r="C27" s="951">
        <f>+(('Quadro_Table 2'!D31/'Quadro_Table 2'!C31)-1)*100</f>
        <v>-2.9636518696719349</v>
      </c>
      <c r="D27" s="54">
        <f>+(('Quadro_Table 2'!E31/'Quadro_Table 2'!D31)-1)*100</f>
        <v>-6.5959400252484146</v>
      </c>
      <c r="E27" s="54">
        <f>+(('Quadro_Table 2'!F31/'Quadro_Table 2'!E31)-1)*100</f>
        <v>4.9799438336542989</v>
      </c>
      <c r="F27" s="54">
        <f>+(('Quadro_Table 2'!G31/'Quadro_Table 2'!F31)-1)*100</f>
        <v>-0.83340040385208036</v>
      </c>
      <c r="G27" s="54">
        <f>+(('Quadro_Table 2'!H31/'Quadro_Table 2'!G31)-1)*100</f>
        <v>1.6103760680113099</v>
      </c>
      <c r="H27" s="54">
        <f>+(('Quadro_Table 2'!J31/'Quadro_Table 2'!I31)-1)*100</f>
        <v>1.7637033667462054</v>
      </c>
      <c r="I27" s="174" t="s">
        <v>352</v>
      </c>
      <c r="J27" s="86"/>
      <c r="K27" s="22"/>
      <c r="L27" s="2"/>
      <c r="M27" s="2"/>
      <c r="N27" s="2"/>
      <c r="O27" s="2"/>
      <c r="P27" s="2"/>
      <c r="Q27" s="2"/>
      <c r="R27" s="2"/>
    </row>
    <row r="28" spans="2:18" ht="18" customHeight="1">
      <c r="B28" s="941" t="s">
        <v>357</v>
      </c>
      <c r="C28" s="952">
        <f>+(('Quadro_Table 2'!D32/'Quadro_Table 2'!C32)-1)*100</f>
        <v>-8.4816004622446428</v>
      </c>
      <c r="D28" s="446">
        <f>+(('Quadro_Table 2'!E32/'Quadro_Table 2'!D32)-1)*100</f>
        <v>-8.6993430397399827</v>
      </c>
      <c r="E28" s="446">
        <f>+(('Quadro_Table 2'!F32/'Quadro_Table 2'!E32)-1)*100</f>
        <v>4.4485427110308562</v>
      </c>
      <c r="F28" s="446">
        <f>+(('Quadro_Table 2'!G32/'Quadro_Table 2'!F32)-1)*100</f>
        <v>5.7318260945315336</v>
      </c>
      <c r="G28" s="446">
        <f>+(('Quadro_Table 2'!H32/'Quadro_Table 2'!G32)-1)*100</f>
        <v>-5.7358319498907466</v>
      </c>
      <c r="H28" s="445">
        <f>+(('Quadro_Table 2'!J32/'Quadro_Table 2'!I32)-1)*100</f>
        <v>-0.27757767788129106</v>
      </c>
      <c r="I28" s="447" t="s">
        <v>353</v>
      </c>
      <c r="K28" s="22"/>
      <c r="L28" s="2"/>
      <c r="M28" s="2"/>
      <c r="N28" s="2"/>
      <c r="O28" s="2"/>
      <c r="P28" s="2"/>
      <c r="Q28" s="2"/>
      <c r="R28" s="2"/>
    </row>
    <row r="29" spans="2:18">
      <c r="B29" s="1003" t="str">
        <f>+'Quadro_Table 2'!B35:G35</f>
        <v>* Valores acumulados desde o início do ano.</v>
      </c>
      <c r="C29" s="1003"/>
      <c r="D29" s="1003"/>
      <c r="E29" s="1003"/>
      <c r="F29" s="1009" t="str">
        <f>+'Quadro_Table 1'!G15</f>
        <v>* Cumulative figures since the beginning of the year.</v>
      </c>
      <c r="G29" s="1009"/>
      <c r="H29" s="1009"/>
      <c r="I29" s="1009"/>
      <c r="K29" s="22"/>
      <c r="L29" s="2"/>
      <c r="M29" s="2"/>
      <c r="N29" s="2"/>
      <c r="O29" s="2"/>
      <c r="P29" s="2"/>
      <c r="Q29" s="2"/>
      <c r="R29" s="2"/>
    </row>
    <row r="30" spans="2:18" ht="27.75" customHeight="1">
      <c r="B30" s="998" t="str">
        <f>+'Quadro_Table 2'!B36:G36</f>
        <v>Fontes: 2008 a 2014 e valores trimestrais - INE, 2015 - Ministério das Finanças, Programa de Estabilidade 2015-2019.</v>
      </c>
      <c r="C30" s="998"/>
      <c r="D30" s="998"/>
      <c r="E30" s="998"/>
      <c r="F30" s="1009" t="str">
        <f>+'Quadro_Table 1'!G16</f>
        <v>Sources: 2008 to 2014 and quartely values - NSI, 2015 - Ministry of Finance, Stability Programme 2015-2019.</v>
      </c>
      <c r="G30" s="1009"/>
      <c r="H30" s="1009"/>
      <c r="I30" s="1009"/>
      <c r="K30" s="22"/>
      <c r="N30" s="67"/>
    </row>
    <row r="31" spans="2:18">
      <c r="B31" s="216"/>
      <c r="C31" s="214"/>
      <c r="D31" s="214"/>
      <c r="E31" s="214"/>
      <c r="F31" s="215"/>
      <c r="G31" s="1"/>
      <c r="H31" s="1"/>
      <c r="I31" s="143"/>
      <c r="K31" s="22"/>
      <c r="N31" s="67"/>
    </row>
    <row r="32" spans="2:18">
      <c r="C32" s="6"/>
      <c r="D32" s="6"/>
      <c r="E32" s="6"/>
      <c r="F32" s="8"/>
      <c r="G32" s="1"/>
      <c r="H32" s="1"/>
      <c r="I32" s="143"/>
      <c r="K32" s="22"/>
      <c r="N32" s="67"/>
    </row>
    <row r="33" spans="9:11">
      <c r="I33" s="143"/>
      <c r="K33" s="22"/>
    </row>
    <row r="34" spans="9:11">
      <c r="I34" s="143"/>
      <c r="K34" s="22"/>
    </row>
    <row r="35" spans="9:11">
      <c r="I35" s="143"/>
      <c r="K35" s="22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5">
    <mergeCell ref="B4:D4"/>
    <mergeCell ref="F4:I4"/>
    <mergeCell ref="B3:D3"/>
    <mergeCell ref="H3:I3"/>
    <mergeCell ref="G2:I2"/>
    <mergeCell ref="B2:F2"/>
    <mergeCell ref="G5:G6"/>
    <mergeCell ref="B29:E29"/>
    <mergeCell ref="F29:I29"/>
    <mergeCell ref="B30:E30"/>
    <mergeCell ref="F30:I30"/>
    <mergeCell ref="C5:C6"/>
    <mergeCell ref="D5:D6"/>
    <mergeCell ref="E5:E6"/>
    <mergeCell ref="F5:F6"/>
  </mergeCells>
  <phoneticPr fontId="0" type="noConversion"/>
  <hyperlinks>
    <hyperlink ref="K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2" orientation="portrait" r:id="rId2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R39"/>
  <sheetViews>
    <sheetView showGridLines="0" zoomScale="80" zoomScaleNormal="80" workbookViewId="0"/>
  </sheetViews>
  <sheetFormatPr defaultRowHeight="12.75"/>
  <cols>
    <col min="1" max="1" width="5" style="6" customWidth="1"/>
    <col min="2" max="2" width="49.85546875" style="6" customWidth="1"/>
    <col min="3" max="6" width="7.7109375" customWidth="1"/>
    <col min="9" max="9" width="10.7109375" customWidth="1"/>
    <col min="10" max="10" width="10.42578125" customWidth="1"/>
    <col min="11" max="11" width="49.85546875" style="148" customWidth="1"/>
    <col min="13" max="13" width="10.7109375" bestFit="1" customWidth="1"/>
  </cols>
  <sheetData>
    <row r="1" spans="1:18" ht="21.75" customHeight="1">
      <c r="A1" s="10"/>
      <c r="B1" s="341" t="s">
        <v>204</v>
      </c>
      <c r="C1" s="341"/>
      <c r="D1" s="341"/>
      <c r="E1" s="341"/>
      <c r="F1" s="341"/>
      <c r="G1" s="341"/>
      <c r="H1" s="213"/>
      <c r="I1" s="324"/>
      <c r="J1" s="338"/>
      <c r="K1" s="344" t="s">
        <v>203</v>
      </c>
      <c r="M1" s="127" t="s">
        <v>170</v>
      </c>
      <c r="O1" s="202"/>
    </row>
    <row r="2" spans="1:18" ht="12.75" customHeight="1">
      <c r="A2" s="10"/>
      <c r="B2" s="996" t="s">
        <v>205</v>
      </c>
      <c r="C2" s="997"/>
      <c r="D2" s="997"/>
      <c r="E2" s="418"/>
      <c r="F2" s="105"/>
      <c r="G2" s="995" t="s">
        <v>202</v>
      </c>
      <c r="H2" s="995"/>
      <c r="I2" s="995"/>
      <c r="J2" s="995"/>
      <c r="K2" s="995"/>
      <c r="M2" s="127"/>
    </row>
    <row r="3" spans="1:18" ht="12.75" customHeight="1">
      <c r="A3" s="10"/>
      <c r="B3" s="997" t="str">
        <f>+'Quadro_Table 1'!B3:D3</f>
        <v>(ótica da contabilidade nacional - SEC2010, base 2011)</v>
      </c>
      <c r="C3" s="997"/>
      <c r="D3" s="825"/>
      <c r="E3" s="825"/>
      <c r="F3" s="420"/>
      <c r="G3" s="824"/>
      <c r="H3" s="824"/>
      <c r="I3" s="824"/>
      <c r="J3" s="824"/>
      <c r="K3" s="824" t="str">
        <f>+'Quadro_Table 1'!I3</f>
        <v>(national accounts - ESA2010, base 2011)</v>
      </c>
      <c r="M3" s="127"/>
    </row>
    <row r="4" spans="1:18" ht="12.75" customHeight="1">
      <c r="A4" s="10"/>
      <c r="B4" s="422"/>
      <c r="C4" s="422"/>
      <c r="D4" s="422"/>
      <c r="E4" s="422"/>
      <c r="F4" s="420"/>
      <c r="G4" s="423"/>
      <c r="H4" s="423"/>
      <c r="I4" s="423"/>
      <c r="J4" s="423"/>
      <c r="K4" s="423"/>
      <c r="M4" s="127"/>
    </row>
    <row r="5" spans="1:18" ht="14.1" customHeight="1">
      <c r="B5" s="473"/>
      <c r="C5" s="1001">
        <f>+'Quadro_Table 1'!C5</f>
        <v>2010</v>
      </c>
      <c r="D5" s="1001">
        <f>+'Quadro_Table 1'!D5</f>
        <v>2011</v>
      </c>
      <c r="E5" s="1001">
        <f>+'Quadro_Table 1'!E5</f>
        <v>2012</v>
      </c>
      <c r="F5" s="1001">
        <f>+'Quadro_Table 1'!F5</f>
        <v>2013</v>
      </c>
      <c r="G5" s="1001">
        <f>+'Quadro_Table 1'!G5</f>
        <v>2014</v>
      </c>
      <c r="H5" s="1001">
        <f>+'Quadro_Table 1'!H5</f>
        <v>2015</v>
      </c>
      <c r="I5" s="955" t="str">
        <f>+'Quadro_Table 1'!I5</f>
        <v>II T 2014*</v>
      </c>
      <c r="J5" s="955" t="str">
        <f>+'Quadro_Table 1'!J5</f>
        <v>II T 2015*</v>
      </c>
      <c r="K5" s="473"/>
    </row>
    <row r="6" spans="1:18" ht="14.1" customHeight="1">
      <c r="A6" s="4"/>
      <c r="B6" s="965"/>
      <c r="C6" s="1008"/>
      <c r="D6" s="1008"/>
      <c r="E6" s="1008"/>
      <c r="F6" s="1008"/>
      <c r="G6" s="1008"/>
      <c r="H6" s="1008"/>
      <c r="I6" s="966" t="str">
        <f>+'Quadro_Table 1'!I6</f>
        <v>II Q 2014*</v>
      </c>
      <c r="J6" s="966" t="str">
        <f>+'Quadro_Table 1'!J6</f>
        <v>II Q 2015*</v>
      </c>
      <c r="K6" s="965"/>
    </row>
    <row r="7" spans="1:18" ht="18.75" customHeight="1">
      <c r="A7" s="9"/>
      <c r="B7" s="22" t="s">
        <v>76</v>
      </c>
      <c r="C7" s="53">
        <f>+'Quadro_Table 2'!C8/'Quadro_Table 1'!C$22*100</f>
        <v>21.668862557267609</v>
      </c>
      <c r="D7" s="53">
        <f>+'Quadro_Table 2'!D8/'Quadro_Table 1'!D$22*100</f>
        <v>23.338423477806337</v>
      </c>
      <c r="E7" s="53">
        <f>+'Quadro_Table 2'!E8/'Quadro_Table 1'!E$22*100</f>
        <v>22.850995098996705</v>
      </c>
      <c r="F7" s="53">
        <f>+'Quadro_Table 2'!F8/'Quadro_Table 1'!F$22*100</f>
        <v>25.096006281859562</v>
      </c>
      <c r="G7" s="53">
        <f>+'Quadro_Table 2'!G8/'Quadro_Table 1'!G$22*100</f>
        <v>25.118042662107481</v>
      </c>
      <c r="H7" s="53">
        <f>+'Quadro_Table 2'!H8/'Quadro_Table 1'!H$22*100</f>
        <v>25.757952877242886</v>
      </c>
      <c r="I7" s="53">
        <f>+'Quadro_Table 2'!I8/'Quadro_Table 1'!I$22*100</f>
        <v>22.852821822102378</v>
      </c>
      <c r="J7" s="53">
        <f>+'Quadro_Table 2'!J8/'Quadro_Table 1'!J$22*100</f>
        <v>23.091030149119863</v>
      </c>
      <c r="K7" s="220" t="s">
        <v>173</v>
      </c>
    </row>
    <row r="8" spans="1:18" ht="18" customHeight="1">
      <c r="A8" s="9"/>
      <c r="B8" s="22" t="s">
        <v>60</v>
      </c>
      <c r="C8" s="53">
        <f>+'Quadro_Table 2'!C9/'Quadro_Table 1'!C$22*100</f>
        <v>13.214829937036784</v>
      </c>
      <c r="D8" s="53">
        <f>+'Quadro_Table 2'!D9/'Quadro_Table 1'!D$22*100</f>
        <v>13.857029680170097</v>
      </c>
      <c r="E8" s="53">
        <f>+'Quadro_Table 2'!E9/'Quadro_Table 1'!E$22*100</f>
        <v>13.859865877004726</v>
      </c>
      <c r="F8" s="53">
        <f>+'Quadro_Table 2'!F9/'Quadro_Table 1'!F$22*100</f>
        <v>13.695775634327841</v>
      </c>
      <c r="G8" s="53">
        <f>+'Quadro_Table 2'!G9/'Quadro_Table 1'!G$22*100</f>
        <v>14.178780750387196</v>
      </c>
      <c r="H8" s="53">
        <f>+'Quadro_Table 2'!H9/'Quadro_Table 1'!H$22*100</f>
        <v>14.866697727071246</v>
      </c>
      <c r="I8" s="53">
        <f>+'Quadro_Table 2'!I9/'Quadro_Table 1'!I$22*100</f>
        <v>13.295121336678625</v>
      </c>
      <c r="J8" s="53">
        <f>+'Quadro_Table 2'!J9/'Quadro_Table 1'!J$22*100</f>
        <v>13.900680063625312</v>
      </c>
      <c r="K8" s="223" t="s">
        <v>174</v>
      </c>
    </row>
    <row r="9" spans="1:18" ht="18" customHeight="1">
      <c r="A9" s="8"/>
      <c r="B9" s="47" t="s">
        <v>61</v>
      </c>
      <c r="C9" s="53">
        <f>+'Quadro_Table 2'!C10/'Quadro_Table 1'!C$22*100</f>
        <v>8.4540326202308282</v>
      </c>
      <c r="D9" s="53">
        <f>+'Quadro_Table 2'!D10/'Quadro_Table 1'!D$22*100</f>
        <v>9.4813937976362368</v>
      </c>
      <c r="E9" s="53">
        <f>+'Quadro_Table 2'!E10/'Quadro_Table 1'!E$22*100</f>
        <v>8.9911292219919829</v>
      </c>
      <c r="F9" s="53">
        <f>+'Quadro_Table 2'!F10/'Quadro_Table 1'!F$22*100</f>
        <v>11.400230647531719</v>
      </c>
      <c r="G9" s="53">
        <f>+'Quadro_Table 2'!G10/'Quadro_Table 1'!G$22*100</f>
        <v>10.939261911720287</v>
      </c>
      <c r="H9" s="53">
        <f>+'Quadro_Table 2'!H10/'Quadro_Table 1'!H$22*100</f>
        <v>10.891255150171638</v>
      </c>
      <c r="I9" s="53">
        <f>+'Quadro_Table 2'!I10/'Quadro_Table 1'!I$22*100</f>
        <v>9.5577004854237497</v>
      </c>
      <c r="J9" s="53">
        <f>+'Quadro_Table 2'!J10/'Quadro_Table 1'!J$22*100</f>
        <v>9.190350085494547</v>
      </c>
      <c r="K9" s="221" t="s">
        <v>175</v>
      </c>
    </row>
    <row r="10" spans="1:18" ht="18" customHeight="1">
      <c r="A10" s="8"/>
      <c r="B10" s="22" t="s">
        <v>62</v>
      </c>
      <c r="C10" s="53">
        <f>+'Quadro_Table 2'!C11/'Quadro_Table 1'!C$22*100</f>
        <v>11.872656016185914</v>
      </c>
      <c r="D10" s="53">
        <f>+'Quadro_Table 2'!D11/'Quadro_Table 1'!D$22*100</f>
        <v>12.034479661630257</v>
      </c>
      <c r="E10" s="53">
        <f>+'Quadro_Table 2'!E11/'Quadro_Table 1'!E$22*100</f>
        <v>11.367303960774015</v>
      </c>
      <c r="F10" s="53">
        <f>+'Quadro_Table 2'!F11/'Quadro_Table 1'!F$22*100</f>
        <v>12.009913564760847</v>
      </c>
      <c r="G10" s="53">
        <f>+'Quadro_Table 2'!G11/'Quadro_Table 1'!G$22*100</f>
        <v>11.744718635791308</v>
      </c>
      <c r="H10" s="53">
        <f>+'Quadro_Table 2'!H11/'Quadro_Table 1'!H$22*100</f>
        <v>11.840098893293581</v>
      </c>
      <c r="I10" s="53">
        <f>+'Quadro_Table 2'!I11/'Quadro_Table 1'!I$22*100</f>
        <v>11.394658136797627</v>
      </c>
      <c r="J10" s="53">
        <f>+'Quadro_Table 2'!J11/'Quadro_Table 1'!J$22*100</f>
        <v>11.594324260042937</v>
      </c>
      <c r="K10" s="223" t="s">
        <v>176</v>
      </c>
    </row>
    <row r="11" spans="1:18" ht="18" customHeight="1">
      <c r="A11" s="8"/>
      <c r="B11" s="47" t="s">
        <v>63</v>
      </c>
      <c r="C11" s="53">
        <f>+'Quadro_Table 2'!C12/'Quadro_Table 1'!C$22*100</f>
        <v>5.8379208443790294</v>
      </c>
      <c r="D11" s="53">
        <f>+'Quadro_Table 2'!D12/'Quadro_Table 1'!D$22*100</f>
        <v>6.15997397190743</v>
      </c>
      <c r="E11" s="53">
        <f>+'Quadro_Table 2'!E12/'Quadro_Table 1'!E$22*100</f>
        <v>6.8855390839066457</v>
      </c>
      <c r="F11" s="53">
        <f>+'Quadro_Table 2'!F12/'Quadro_Table 1'!F$22*100</f>
        <v>6.8477207289366904</v>
      </c>
      <c r="G11" s="53">
        <f>+'Quadro_Table 2'!G12/'Quadro_Table 1'!G$22*100</f>
        <v>6.8313434846853651</v>
      </c>
      <c r="H11" s="53">
        <f>+'Quadro_Table 2'!H12/'Quadro_Table 1'!H$22*100</f>
        <v>6.8013084836167703</v>
      </c>
      <c r="I11" s="53">
        <f>+'Quadro_Table 2'!I12/'Quadro_Table 1'!I$22*100</f>
        <v>6.7315243334063704</v>
      </c>
      <c r="J11" s="53">
        <f>+'Quadro_Table 2'!J12/'Quadro_Table 1'!J$22*100</f>
        <v>6.1599086708055966</v>
      </c>
      <c r="K11" s="221" t="s">
        <v>177</v>
      </c>
    </row>
    <row r="12" spans="1:18" ht="18" customHeight="1">
      <c r="A12" s="8"/>
      <c r="B12" s="441" t="s">
        <v>64</v>
      </c>
      <c r="C12" s="442">
        <f>+'Quadro_Table 2'!C13/'Quadro_Table 1'!C$22*100</f>
        <v>39.379439417832558</v>
      </c>
      <c r="D12" s="442">
        <f>+'Quadro_Table 2'!D13/'Quadro_Table 1'!D$22*100</f>
        <v>41.532877111344021</v>
      </c>
      <c r="E12" s="442">
        <f>+'Quadro_Table 2'!E13/'Quadro_Table 1'!E$22*100</f>
        <v>41.103838143677365</v>
      </c>
      <c r="F12" s="442">
        <f>+'Quadro_Table 2'!F13/'Quadro_Table 1'!F$22*100</f>
        <v>43.953640575557102</v>
      </c>
      <c r="G12" s="442">
        <f>+'Quadro_Table 2'!G13/'Quadro_Table 1'!G$22*100</f>
        <v>43.694104782584155</v>
      </c>
      <c r="H12" s="442">
        <f>+'Quadro_Table 2'!H13/'Quadro_Table 1'!H$22*100</f>
        <v>44.399360254153237</v>
      </c>
      <c r="I12" s="442">
        <f>+'Quadro_Table 2'!I13/'Quadro_Table 1'!I$22*100</f>
        <v>40.979004292306378</v>
      </c>
      <c r="J12" s="442">
        <f>+'Quadro_Table 2'!J13/'Quadro_Table 1'!J$22*100</f>
        <v>40.84526307996839</v>
      </c>
      <c r="K12" s="443" t="s">
        <v>178</v>
      </c>
    </row>
    <row r="13" spans="1:18" ht="18" customHeight="1">
      <c r="A13" s="8"/>
      <c r="B13" s="52" t="s">
        <v>65</v>
      </c>
      <c r="C13" s="53">
        <f>+'Quadro_Table 2'!C14/'Quadro_Table 1'!C$22*100</f>
        <v>5.9064586806771082</v>
      </c>
      <c r="D13" s="53">
        <f>+'Quadro_Table 2'!D14/'Quadro_Table 1'!D$22*100</f>
        <v>6.0425570621006219</v>
      </c>
      <c r="E13" s="53">
        <f>+'Quadro_Table 2'!E14/'Quadro_Table 1'!E$22*100</f>
        <v>5.751490387630505</v>
      </c>
      <c r="F13" s="53">
        <f>+'Quadro_Table 2'!F14/'Quadro_Table 1'!F$22*100</f>
        <v>5.6447442233679581</v>
      </c>
      <c r="G13" s="53">
        <f>+'Quadro_Table 2'!G14/'Quadro_Table 1'!G$22*100</f>
        <v>5.8111388898193725</v>
      </c>
      <c r="H13" s="53">
        <f>+'Quadro_Table 2'!H14/'Quadro_Table 1'!H$22*100</f>
        <v>6.0687993645165204</v>
      </c>
      <c r="I13" s="53">
        <f>+'Quadro_Table 2'!I14/'Quadro_Table 1'!I$22*100</f>
        <v>5.3221684656869686</v>
      </c>
      <c r="J13" s="53">
        <f>+'Quadro_Table 2'!J14/'Quadro_Table 1'!J$22*100</f>
        <v>5.437357663783545</v>
      </c>
      <c r="K13" s="221" t="s">
        <v>179</v>
      </c>
    </row>
    <row r="14" spans="1:18" ht="18" customHeight="1">
      <c r="A14" s="8"/>
      <c r="B14" s="49" t="s">
        <v>66</v>
      </c>
      <c r="C14" s="53">
        <f>+'Quadro_Table 2'!C15/'Quadro_Table 1'!C$22*100</f>
        <v>13.677833443187282</v>
      </c>
      <c r="D14" s="53">
        <f>+'Quadro_Table 2'!D15/'Quadro_Table 1'!D$22*100</f>
        <v>12.836796432521952</v>
      </c>
      <c r="E14" s="53">
        <f>+'Quadro_Table 2'!E15/'Quadro_Table 1'!E$22*100</f>
        <v>11.691390411009051</v>
      </c>
      <c r="F14" s="53">
        <f>+'Quadro_Table 2'!F15/'Quadro_Table 1'!F$22*100</f>
        <v>12.519543229298133</v>
      </c>
      <c r="G14" s="53">
        <f>+'Quadro_Table 2'!G15/'Quadro_Table 1'!G$22*100</f>
        <v>11.816119454685053</v>
      </c>
      <c r="H14" s="53">
        <f>+'Quadro_Table 2'!H15/'Quadro_Table 1'!H$22*100</f>
        <v>11.139462429392207</v>
      </c>
      <c r="I14" s="53">
        <f>+'Quadro_Table 2'!I15/'Quadro_Table 1'!I$22*100</f>
        <v>12.039224546194449</v>
      </c>
      <c r="J14" s="53">
        <f>+'Quadro_Table 2'!J15/'Quadro_Table 1'!J$22*100</f>
        <v>11.903808000777651</v>
      </c>
      <c r="K14" s="223" t="s">
        <v>180</v>
      </c>
      <c r="R14" s="2"/>
    </row>
    <row r="15" spans="1:18" ht="18" customHeight="1">
      <c r="A15" s="8"/>
      <c r="B15" s="52" t="s">
        <v>67</v>
      </c>
      <c r="C15" s="53">
        <f>+'Quadro_Table 2'!C16/'Quadro_Table 1'!C$22*100</f>
        <v>18.591511672340324</v>
      </c>
      <c r="D15" s="53">
        <f>+'Quadro_Table 2'!D16/'Quadro_Table 1'!D$22*100</f>
        <v>18.916725509648032</v>
      </c>
      <c r="E15" s="53">
        <f>+'Quadro_Table 2'!E16/'Quadro_Table 1'!E$22*100</f>
        <v>19.602432972335905</v>
      </c>
      <c r="F15" s="53">
        <f>+'Quadro_Table 2'!F16/'Quadro_Table 1'!F$22*100</f>
        <v>20.429330762551256</v>
      </c>
      <c r="G15" s="53">
        <f>+'Quadro_Table 2'!G16/'Quadro_Table 1'!G$22*100</f>
        <v>19.66393496449821</v>
      </c>
      <c r="H15" s="53">
        <f>+'Quadro_Table 2'!H16/'Quadro_Table 1'!H$22*100</f>
        <v>19.430256999703637</v>
      </c>
      <c r="I15" s="53">
        <f>+'Quadro_Table 2'!I16/'Quadro_Table 1'!I$22*100</f>
        <v>18.769694301629119</v>
      </c>
      <c r="J15" s="53">
        <f>+'Quadro_Table 2'!J16/'Quadro_Table 1'!J$22*100</f>
        <v>18.27617833179535</v>
      </c>
      <c r="K15" s="221" t="s">
        <v>181</v>
      </c>
    </row>
    <row r="16" spans="1:18" ht="18" customHeight="1">
      <c r="A16" s="8"/>
      <c r="B16" s="404" t="s">
        <v>326</v>
      </c>
      <c r="C16" s="53">
        <f>+'Quadro_Table 2'!C17/'Quadro_Table 1'!C$22*100</f>
        <v>2.9278694516726338</v>
      </c>
      <c r="D16" s="53">
        <f>+'Quadro_Table 2'!D17/'Quadro_Table 1'!D$22*100</f>
        <v>4.3166130342839493</v>
      </c>
      <c r="E16" s="53">
        <f>+'Quadro_Table 2'!E17/'Quadro_Table 1'!E$22*100</f>
        <v>4.8779807047435337</v>
      </c>
      <c r="F16" s="154">
        <f>+'Quadro_Table 2'!F17/'Quadro_Table 1'!F$22*100</f>
        <v>4.8501254720998563</v>
      </c>
      <c r="G16" s="53">
        <f>+'Quadro_Table 2'!G17/'Quadro_Table 1'!G$22*100</f>
        <v>4.9019917935355046</v>
      </c>
      <c r="H16" s="53">
        <f>+'Quadro_Table 2'!H17/'Quadro_Table 1'!H$22*100</f>
        <v>4.9608572908711901</v>
      </c>
      <c r="I16" s="53">
        <f>+'Quadro_Table 2'!I17/'Quadro_Table 1'!I$22*100</f>
        <v>4.7774690820129635</v>
      </c>
      <c r="J16" s="53">
        <f>+'Quadro_Table 2'!J17/'Quadro_Table 1'!J$22*100</f>
        <v>4.5772649529954368</v>
      </c>
      <c r="K16" s="223" t="s">
        <v>327</v>
      </c>
    </row>
    <row r="17" spans="1:15" ht="18" customHeight="1">
      <c r="A17" s="8"/>
      <c r="B17" s="52" t="s">
        <v>68</v>
      </c>
      <c r="C17" s="53">
        <f>+'Quadro_Table 2'!C18/'Quadro_Table 1'!C$22*100</f>
        <v>0.71995906937311771</v>
      </c>
      <c r="D17" s="203">
        <f>+'Quadro_Table 2'!D18/'Quadro_Table 1'!D$22*100</f>
        <v>0.66326939721789924</v>
      </c>
      <c r="E17" s="203">
        <f>+'Quadro_Table 2'!E18/'Quadro_Table 1'!E$22*100</f>
        <v>0.60474135661603345</v>
      </c>
      <c r="F17" s="53">
        <f>+'Quadro_Table 2'!F18/'Quadro_Table 1'!F$22*100</f>
        <v>0.60579965762124621</v>
      </c>
      <c r="G17" s="203">
        <f>+'Quadro_Table 2'!G18/'Quadro_Table 1'!G$22*100</f>
        <v>0.69744166764343452</v>
      </c>
      <c r="H17" s="203">
        <f>+'Quadro_Table 2'!H18/'Quadro_Table 1'!H$22*100</f>
        <v>0.49131788739411242</v>
      </c>
      <c r="I17" s="203">
        <f>+'Quadro_Table 2'!I18/'Quadro_Table 1'!I$22*100</f>
        <v>0.59497572138760002</v>
      </c>
      <c r="J17" s="203">
        <f>+'Quadro_Table 2'!J18/'Quadro_Table 1'!J$22*100</f>
        <v>0.54735862459871332</v>
      </c>
      <c r="K17" s="221" t="s">
        <v>182</v>
      </c>
    </row>
    <row r="18" spans="1:15" ht="18" customHeight="1">
      <c r="A18" s="8"/>
      <c r="B18" s="22" t="s">
        <v>69</v>
      </c>
      <c r="C18" s="203">
        <f>+'Quadro_Table 2'!C19/'Quadro_Table 1'!C$22*100</f>
        <v>2.7976514531121728</v>
      </c>
      <c r="D18" s="203">
        <f>+'Quadro_Table 2'!D19/'Quadro_Table 1'!D$22*100</f>
        <v>2.862668707227769</v>
      </c>
      <c r="E18" s="203">
        <f>+'Quadro_Table 2'!E19/'Quadro_Table 1'!E$22*100</f>
        <v>2.7269344976482457</v>
      </c>
      <c r="F18" s="53">
        <f>+'Quadro_Table 2'!F19/'Quadro_Table 1'!F$22*100</f>
        <v>2.7224574629345892</v>
      </c>
      <c r="G18" s="203">
        <f>+'Quadro_Table 2'!G19/'Quadro_Table 1'!G$22*100</f>
        <v>2.8224159896507381</v>
      </c>
      <c r="H18" s="203">
        <f>+'Quadro_Table 2'!H19/'Quadro_Table 1'!H$22*100</f>
        <v>3.2509242725015959</v>
      </c>
      <c r="I18" s="203">
        <f>+'Quadro_Table 2'!I19/'Quadro_Table 1'!I$22*100</f>
        <v>2.9706939394529321</v>
      </c>
      <c r="J18" s="203">
        <f>+'Quadro_Table 2'!J19/'Quadro_Table 1'!J$22*100</f>
        <v>3.0108470857035869</v>
      </c>
      <c r="K18" s="223" t="s">
        <v>183</v>
      </c>
    </row>
    <row r="19" spans="1:15" ht="18" customHeight="1">
      <c r="A19" s="8"/>
      <c r="B19" s="441" t="s">
        <v>70</v>
      </c>
      <c r="C19" s="442">
        <f>+'Quadro_Table 2'!C20/'Quadro_Table 1'!C$22*100</f>
        <v>44.621283770362638</v>
      </c>
      <c r="D19" s="442">
        <f>+'Quadro_Table 2'!D20/'Quadro_Table 1'!D$22*100</f>
        <v>45.638630143000235</v>
      </c>
      <c r="E19" s="442">
        <f>+'Quadro_Table 2'!E20/'Quadro_Table 1'!E$22*100</f>
        <v>45.254970329983266</v>
      </c>
      <c r="F19" s="442">
        <f>+'Quadro_Table 2'!F20/'Quadro_Table 1'!F$22*100</f>
        <v>46.772000807873034</v>
      </c>
      <c r="G19" s="442">
        <f>+'Quadro_Table 2'!G20/'Quadro_Table 1'!G$22*100</f>
        <v>45.713042759832305</v>
      </c>
      <c r="H19" s="442">
        <f>+'Quadro_Table 2'!H20/'Quadro_Table 1'!H$22*100</f>
        <v>45.341618244379262</v>
      </c>
      <c r="I19" s="442">
        <f>+'Quadro_Table 2'!I20/'Quadro_Table 1'!I$22*100</f>
        <v>44.474226056364024</v>
      </c>
      <c r="J19" s="442">
        <f>+'Quadro_Table 2'!J20/'Quadro_Table 1'!J$22*100</f>
        <v>43.752814659654291</v>
      </c>
      <c r="K19" s="443" t="s">
        <v>184</v>
      </c>
    </row>
    <row r="20" spans="1:15" ht="18" customHeight="1">
      <c r="A20" s="8"/>
      <c r="B20" s="22" t="s">
        <v>38</v>
      </c>
      <c r="C20" s="203">
        <f>+'Quadro_Table 2'!C21/'Quadro_Table 1'!C$22*100</f>
        <v>-5.2418443525300829</v>
      </c>
      <c r="D20" s="203">
        <f>+'Quadro_Table 2'!D21/'Quadro_Table 1'!D$22*100</f>
        <v>-4.1057530316562127</v>
      </c>
      <c r="E20" s="203">
        <f>+'Quadro_Table 2'!E21/'Quadro_Table 1'!E$22*100</f>
        <v>-4.1511321863058992</v>
      </c>
      <c r="F20" s="53">
        <f>+'Quadro_Table 2'!F21/'Quadro_Table 1'!F$22*100</f>
        <v>-2.8183602323159298</v>
      </c>
      <c r="G20" s="203">
        <f>+'Quadro_Table 2'!G21/'Quadro_Table 1'!G$22*100</f>
        <v>-2.0189379772481559</v>
      </c>
      <c r="H20" s="203">
        <f>+'Quadro_Table 2'!H21/'Quadro_Table 1'!H$22*100</f>
        <v>-0.94225799022602685</v>
      </c>
      <c r="I20" s="203">
        <f>+'Quadro_Table 2'!I21/'Quadro_Table 1'!I$22*100</f>
        <v>-3.4952217640576531</v>
      </c>
      <c r="J20" s="203">
        <f>+'Quadro_Table 2'!J21/'Quadro_Table 1'!J$22*100</f>
        <v>-2.9075515796858942</v>
      </c>
      <c r="K20" s="223" t="s">
        <v>185</v>
      </c>
    </row>
    <row r="21" spans="1:15" ht="18" customHeight="1">
      <c r="A21" s="8"/>
      <c r="B21" s="691" t="s">
        <v>71</v>
      </c>
      <c r="C21" s="692">
        <f>+'Quadro_Table 2'!C22/'Quadro_Table 1'!C$22*100</f>
        <v>1.2680194430481595</v>
      </c>
      <c r="D21" s="692">
        <f>+'Quadro_Table 2'!D22/'Quadro_Table 1'!D$22*100</f>
        <v>1.1007201377323683</v>
      </c>
      <c r="E21" s="692">
        <f>+'Quadro_Table 2'!E22/'Quadro_Table 1'!E$22*100</f>
        <v>1.7645509727020514</v>
      </c>
      <c r="F21" s="692">
        <f>+'Quadro_Table 2'!F22/'Quadro_Table 1'!F$22*100</f>
        <v>1.1438219873859017</v>
      </c>
      <c r="G21" s="692">
        <f>+'Quadro_Table 2'!G22/'Quadro_Table 1'!G$22*100</f>
        <v>0.83310737468490947</v>
      </c>
      <c r="H21" s="692">
        <f>+'Quadro_Table 2'!H22/'Quadro_Table 1'!H$22*100</f>
        <v>0.7981418972086568</v>
      </c>
      <c r="I21" s="692">
        <f>+'Quadro_Table 2'!I22/'Quadro_Table 1'!I$22*100</f>
        <v>0.70620411353161838</v>
      </c>
      <c r="J21" s="692">
        <f>+'Quadro_Table 2'!J22/'Quadro_Table 1'!J$22*100</f>
        <v>0.75114369632120292</v>
      </c>
      <c r="K21" s="693" t="s">
        <v>186</v>
      </c>
    </row>
    <row r="22" spans="1:15" ht="18" customHeight="1">
      <c r="A22" s="8"/>
      <c r="B22" s="695" t="s">
        <v>72</v>
      </c>
      <c r="C22" s="696">
        <f>+'Quadro_Table 2'!C23/'Quadro_Table 1'!C$22*100</f>
        <v>40.647458860880711</v>
      </c>
      <c r="D22" s="696">
        <f>+'Quadro_Table 2'!D23/'Quadro_Table 1'!D$22*100</f>
        <v>42.633597249076395</v>
      </c>
      <c r="E22" s="696">
        <f>+'Quadro_Table 2'!E23/'Quadro_Table 1'!E$22*100</f>
        <v>42.868389116379412</v>
      </c>
      <c r="F22" s="696">
        <f>+'Quadro_Table 2'!F23/'Quadro_Table 1'!F$22*100</f>
        <v>45.097462562943001</v>
      </c>
      <c r="G22" s="696">
        <f>+'Quadro_Table 2'!G23/'Quadro_Table 1'!G$22*100</f>
        <v>44.527212157269062</v>
      </c>
      <c r="H22" s="696">
        <f>+'Quadro_Table 2'!H23/'Quadro_Table 1'!H$22*100</f>
        <v>45.197502151361896</v>
      </c>
      <c r="I22" s="696">
        <f>+'Quadro_Table 2'!I23/'Quadro_Table 1'!I$22*100</f>
        <v>41.68520840583799</v>
      </c>
      <c r="J22" s="696">
        <f>+'Quadro_Table 2'!J23/'Quadro_Table 1'!J$22*100</f>
        <v>41.596406776289598</v>
      </c>
      <c r="K22" s="697" t="s">
        <v>187</v>
      </c>
    </row>
    <row r="23" spans="1:15" ht="18" customHeight="1">
      <c r="A23" s="8"/>
      <c r="B23" s="50" t="s">
        <v>73</v>
      </c>
      <c r="C23" s="203">
        <f>+'Quadro_Table 2'!C24/'Quadro_Table 1'!C$22*100</f>
        <v>5.2680175089606616</v>
      </c>
      <c r="D23" s="203">
        <f>+'Quadro_Table 2'!D24/'Quadro_Table 1'!D$22*100</f>
        <v>3.4850333529212332</v>
      </c>
      <c r="E23" s="203">
        <f>+'Quadro_Table 2'!E24/'Quadro_Table 1'!E$22*100</f>
        <v>2.469324912107461</v>
      </c>
      <c r="F23" s="53">
        <f>+'Quadro_Table 2'!F24/'Quadro_Table 1'!F$22*100</f>
        <v>2.1736727719608591</v>
      </c>
      <c r="G23" s="203">
        <f>+'Quadro_Table 2'!G24/'Quadro_Table 1'!G$22*100</f>
        <v>2.03248511829519</v>
      </c>
      <c r="H23" s="203">
        <f>+'Quadro_Table 2'!H24/'Quadro_Table 1'!H$22*100</f>
        <v>2.3146168752549419</v>
      </c>
      <c r="I23" s="203">
        <f>+'Quadro_Table 2'!I24/'Quadro_Table 1'!I$22*100</f>
        <v>1.5595189537361405</v>
      </c>
      <c r="J23" s="203">
        <f>+'Quadro_Table 2'!J24/'Quadro_Table 1'!J$22*100</f>
        <v>1.8213860355078579</v>
      </c>
      <c r="K23" s="222" t="s">
        <v>188</v>
      </c>
    </row>
    <row r="24" spans="1:15" ht="18" customHeight="1">
      <c r="A24" s="8"/>
      <c r="B24" s="22" t="s">
        <v>74</v>
      </c>
      <c r="C24" s="203">
        <f>+'Quadro_Table 2'!C25/'Quadro_Table 1'!C$22*100</f>
        <v>1.9292978530984075</v>
      </c>
      <c r="D24" s="203">
        <f>+'Quadro_Table 2'!D25/'Quadro_Table 1'!D$22*100</f>
        <v>0.89277522209689519</v>
      </c>
      <c r="E24" s="203">
        <f>+'Quadro_Table 2'!E25/'Quadro_Table 1'!E$22*100</f>
        <v>0.80276753991017513</v>
      </c>
      <c r="F24" s="53">
        <f>+'Quadro_Table 2'!F25/'Quadro_Table 1'!F$22*100</f>
        <v>0.99421253952568911</v>
      </c>
      <c r="G24" s="203">
        <f>+'Quadro_Table 2'!G25/'Quadro_Table 1'!G$22*100</f>
        <v>3.9574838743935512</v>
      </c>
      <c r="H24" s="203">
        <f>+'Quadro_Table 2'!H25/'Quadro_Table 1'!H$22*100</f>
        <v>0.26426065723494208</v>
      </c>
      <c r="I24" s="203">
        <f>+'Quadro_Table 2'!I25/'Quadro_Table 1'!I$22*100</f>
        <v>1.7848041880736909</v>
      </c>
      <c r="J24" s="203">
        <f>+'Quadro_Table 2'!J25/'Quadro_Table 1'!J$22*100</f>
        <v>0.62700052631069703</v>
      </c>
      <c r="K24" s="223" t="s">
        <v>189</v>
      </c>
    </row>
    <row r="25" spans="1:15" ht="18" customHeight="1">
      <c r="A25" s="8"/>
      <c r="B25" s="691" t="s">
        <v>34</v>
      </c>
      <c r="C25" s="692">
        <f>+'Quadro_Table 2'!C26/'Quadro_Table 1'!C$22*100</f>
        <v>7.1973153620590686</v>
      </c>
      <c r="D25" s="692">
        <f>+'Quadro_Table 2'!D26/'Quadro_Table 1'!D$22*100</f>
        <v>4.3778085750181281</v>
      </c>
      <c r="E25" s="692">
        <f>+'Quadro_Table 2'!E26/'Quadro_Table 1'!E$22*100</f>
        <v>3.2720924520176364</v>
      </c>
      <c r="F25" s="692">
        <f>+'Quadro_Table 2'!F26/'Quadro_Table 1'!F$22*100</f>
        <v>3.1678853114865486</v>
      </c>
      <c r="G25" s="692">
        <f>+'Quadro_Table 2'!G26/'Quadro_Table 1'!G$22*100</f>
        <v>5.9899689926887403</v>
      </c>
      <c r="H25" s="692">
        <f>+'Quadro_Table 2'!H26/'Quadro_Table 1'!H$22*100</f>
        <v>2.5788775324898836</v>
      </c>
      <c r="I25" s="692">
        <f>+'Quadro_Table 2'!I26/'Quadro_Table 1'!I$22*100</f>
        <v>3.3443231418098311</v>
      </c>
      <c r="J25" s="692">
        <f>+'Quadro_Table 2'!J26/'Quadro_Table 1'!J$22*100</f>
        <v>2.448386561818555</v>
      </c>
      <c r="K25" s="693" t="s">
        <v>190</v>
      </c>
    </row>
    <row r="26" spans="1:15" ht="18" customHeight="1">
      <c r="A26" s="8"/>
      <c r="B26" s="698" t="s">
        <v>96</v>
      </c>
      <c r="C26" s="652">
        <f>+'Quadro_Table 2'!C27/'Quadro_Table 1'!C$22*100</f>
        <v>51.818599132421703</v>
      </c>
      <c r="D26" s="652">
        <f>+'Quadro_Table 2'!D27/'Quadro_Table 1'!D$22*100</f>
        <v>50.016438718018364</v>
      </c>
      <c r="E26" s="652">
        <f>+'Quadro_Table 2'!E27/'Quadro_Table 1'!E$22*100</f>
        <v>48.527062782000904</v>
      </c>
      <c r="F26" s="652">
        <f>+'Quadro_Table 2'!F27/'Quadro_Table 1'!F$22*100</f>
        <v>49.939886119359585</v>
      </c>
      <c r="G26" s="652">
        <f>+'Quadro_Table 2'!G27/'Quadro_Table 1'!G$22*100</f>
        <v>51.703011752521043</v>
      </c>
      <c r="H26" s="652">
        <f>+'Quadro_Table 2'!H27/'Quadro_Table 1'!H$22*100</f>
        <v>47.920495776869146</v>
      </c>
      <c r="I26" s="652">
        <f>+'Quadro_Table 2'!I27/'Quadro_Table 1'!I$22*100</f>
        <v>47.818549198173855</v>
      </c>
      <c r="J26" s="652">
        <f>+'Quadro_Table 2'!J27/'Quadro_Table 1'!J$22*100</f>
        <v>46.20120122147285</v>
      </c>
      <c r="K26" s="654" t="s">
        <v>191</v>
      </c>
    </row>
    <row r="27" spans="1:15" s="18" customFormat="1" ht="18" customHeight="1">
      <c r="A27" s="55"/>
      <c r="B27" s="695" t="s">
        <v>75</v>
      </c>
      <c r="C27" s="696">
        <f>+'Quadro_Table 2'!C28/'Quadro_Table 1'!C$22*100</f>
        <v>-11.17114027154099</v>
      </c>
      <c r="D27" s="696">
        <f>+'Quadro_Table 2'!D28/'Quadro_Table 1'!D$22*100</f>
        <v>-7.382841468941975</v>
      </c>
      <c r="E27" s="696">
        <f>+'Quadro_Table 2'!E28/'Quadro_Table 1'!E$22*100</f>
        <v>-5.658673665621488</v>
      </c>
      <c r="F27" s="696">
        <f>+'Quadro_Table 2'!F28/'Quadro_Table 1'!F$22*100</f>
        <v>-4.8424235564165832</v>
      </c>
      <c r="G27" s="696">
        <f>+'Quadro_Table 2'!G28/'Quadro_Table 1'!G$22*100</f>
        <v>-7.1757995952519815</v>
      </c>
      <c r="H27" s="696">
        <f>+'Quadro_Table 2'!H28/'Quadro_Table 1'!H$22*100</f>
        <v>-2.7229936255072551</v>
      </c>
      <c r="I27" s="696">
        <f>+'Quadro_Table 2'!I28/'Quadro_Table 1'!I$22*100</f>
        <v>-6.1333407923358649</v>
      </c>
      <c r="J27" s="696">
        <f>+'Quadro_Table 2'!J28/'Quadro_Table 1'!J$22*100</f>
        <v>-4.6047944451832512</v>
      </c>
      <c r="K27" s="697" t="s">
        <v>192</v>
      </c>
    </row>
    <row r="28" spans="1:15" ht="18" customHeight="1">
      <c r="A28" s="8"/>
      <c r="B28" s="840" t="s">
        <v>398</v>
      </c>
      <c r="C28" s="53">
        <f>+'Quadro_Table 2'!C30/'Quadro_Table 1'!C$22*100</f>
        <v>30.306360966552898</v>
      </c>
      <c r="D28" s="53">
        <f>+'Quadro_Table 2'!D30/'Quadro_Table 1'!D$22*100</f>
        <v>32.233727103446377</v>
      </c>
      <c r="E28" s="53">
        <f>+'Quadro_Table 2'!E30/'Quadro_Table 1'!E$22*100</f>
        <v>31.687125420734731</v>
      </c>
      <c r="F28" s="53">
        <f>+'Quadro_Table 2'!F30/'Quadro_Table 1'!F$22*100</f>
        <v>33.988244400590126</v>
      </c>
      <c r="G28" s="53">
        <f>+'Quadro_Table 2'!G30/'Quadro_Table 1'!G$22*100</f>
        <v>34.079876300540249</v>
      </c>
      <c r="H28" s="53">
        <f>+'Quadro_Table 2'!H30/'Quadro_Table 1'!H$22*100</f>
        <v>35.138794170025356</v>
      </c>
      <c r="I28" s="53">
        <f>+'Quadro_Table 2'!I30/'Quadro_Table 1'!I$22*100</f>
        <v>31.452573377918124</v>
      </c>
      <c r="J28" s="53">
        <f>+'Quadro_Table 2'!J30/'Quadro_Table 1'!J$22*100</f>
        <v>31.911052367126793</v>
      </c>
      <c r="K28" s="223" t="s">
        <v>394</v>
      </c>
      <c r="O28" s="817"/>
    </row>
    <row r="29" spans="1:15" ht="18" customHeight="1">
      <c r="A29" s="8"/>
      <c r="B29" s="47" t="s">
        <v>35</v>
      </c>
      <c r="C29" s="53">
        <f>+'Quadro_Table 2'!C31/'Quadro_Table 1'!C$22*100</f>
        <v>41.693414318690003</v>
      </c>
      <c r="D29" s="53">
        <f>+'Quadro_Table 2'!D31/'Quadro_Table 1'!D$22*100</f>
        <v>41.322017108716288</v>
      </c>
      <c r="E29" s="53">
        <f>+'Quadro_Table 2'!E31/'Quadro_Table 1'!E$22*100</f>
        <v>40.37698962523973</v>
      </c>
      <c r="F29" s="53">
        <f>+'Quadro_Table 2'!F31/'Quadro_Table 1'!F$22*100</f>
        <v>41.92187533577318</v>
      </c>
      <c r="G29" s="53">
        <f>+'Quadro_Table 2'!G31/'Quadro_Table 1'!G$22*100</f>
        <v>40.811050966296804</v>
      </c>
      <c r="H29" s="53">
        <f>+'Quadro_Table 2'!H31/'Quadro_Table 1'!H$22*100</f>
        <v>40.380760953508073</v>
      </c>
      <c r="I29" s="53">
        <f>+'Quadro_Table 2'!I31/'Quadro_Table 1'!I$22*100</f>
        <v>39.696756974351068</v>
      </c>
      <c r="J29" s="53">
        <f>+'Quadro_Table 2'!J31/'Quadro_Table 1'!J$22*100</f>
        <v>39.175549706658849</v>
      </c>
      <c r="K29" s="221" t="s">
        <v>194</v>
      </c>
    </row>
    <row r="30" spans="1:15" ht="18" customHeight="1">
      <c r="A30" s="8"/>
      <c r="B30" s="22" t="s">
        <v>36</v>
      </c>
      <c r="C30" s="53">
        <f>+'Quadro_Table 2'!C32/'Quadro_Table 1'!C$22*100</f>
        <v>48.890729680749075</v>
      </c>
      <c r="D30" s="53">
        <f>+'Quadro_Table 2'!D32/'Quadro_Table 1'!D$22*100</f>
        <v>45.699825683734417</v>
      </c>
      <c r="E30" s="53">
        <f>+'Quadro_Table 2'!E32/'Quadro_Table 1'!E$22*100</f>
        <v>43.649082077257376</v>
      </c>
      <c r="F30" s="53">
        <f>+'Quadro_Table 2'!F32/'Quadro_Table 1'!F$22*100</f>
        <v>45.08976064725973</v>
      </c>
      <c r="G30" s="53">
        <f>+'Quadro_Table 2'!G32/'Quadro_Table 1'!G$22*100</f>
        <v>46.801019958985542</v>
      </c>
      <c r="H30" s="53">
        <f>+'Quadro_Table 2'!H32/'Quadro_Table 1'!H$22*100</f>
        <v>42.959638485997964</v>
      </c>
      <c r="I30" s="53">
        <f>+'Quadro_Table 2'!I32/'Quadro_Table 1'!I$22*100</f>
        <v>43.041080116160892</v>
      </c>
      <c r="J30" s="53">
        <f>+'Quadro_Table 2'!J32/'Quadro_Table 1'!J$22*100</f>
        <v>41.623936268477408</v>
      </c>
      <c r="K30" s="223" t="s">
        <v>195</v>
      </c>
    </row>
    <row r="31" spans="1:15" ht="18" customHeight="1">
      <c r="A31" s="8"/>
      <c r="B31" s="454" t="s">
        <v>342</v>
      </c>
      <c r="C31" s="455">
        <f>+'Quadro_Table 2'!C33/'Quadro_Table 1'!C$22*100</f>
        <v>-8.2432708198683571</v>
      </c>
      <c r="D31" s="455">
        <f>+'Quadro_Table 2'!D33/'Quadro_Table 1'!D$22*100</f>
        <v>-3.0662284346580262</v>
      </c>
      <c r="E31" s="455">
        <f>+'Quadro_Table 2'!E33/'Quadro_Table 1'!E$22*100</f>
        <v>-0.78069296087795392</v>
      </c>
      <c r="F31" s="455">
        <f>+'Quadro_Table 2'!F33/'Quadro_Table 1'!F$22*100</f>
        <v>7.7019156832738092E-3</v>
      </c>
      <c r="G31" s="455">
        <f>+'Quadro_Table 2'!G33/'Quadro_Table 1'!G$22*100</f>
        <v>-2.2738078017164773</v>
      </c>
      <c r="H31" s="455">
        <f>+'Quadro_Table 2'!H33/'Quadro_Table 1'!H$22*100</f>
        <v>2.237863665363935</v>
      </c>
      <c r="I31" s="455">
        <f>+'Quadro_Table 2'!I33/'Quadro_Table 1'!I$22*100</f>
        <v>-1.3558717103229017</v>
      </c>
      <c r="J31" s="455">
        <f>+'Quadro_Table 2'!J33/'Quadro_Table 1'!J$22*100</f>
        <v>-2.7529492187815367E-2</v>
      </c>
      <c r="K31" s="456" t="s">
        <v>343</v>
      </c>
      <c r="O31" s="2"/>
    </row>
    <row r="32" spans="1:15">
      <c r="A32" s="8"/>
      <c r="B32" s="1012" t="str">
        <f>+'Quadro_Table 3'!B29</f>
        <v>* Valores acumulados desde o início do ano.</v>
      </c>
      <c r="C32" s="1003"/>
      <c r="D32" s="1003"/>
      <c r="E32" s="1003"/>
      <c r="F32" s="335"/>
      <c r="G32" s="1013" t="str">
        <f>+'Quadro_Table 1'!G15</f>
        <v>* Cumulative figures since the beginning of the year.</v>
      </c>
      <c r="H32" s="1013"/>
      <c r="I32" s="1013"/>
      <c r="J32" s="1013"/>
      <c r="K32" s="1013"/>
      <c r="O32" s="2"/>
    </row>
    <row r="33" spans="2:11" ht="23.25" customHeight="1">
      <c r="B33" s="1011" t="str">
        <f>+'Quadro_Table 3'!B30</f>
        <v>Fontes: 2008 a 2014 e valores trimestrais - INE, 2015 - Ministério das Finanças, Programa de Estabilidade 2015-2019.</v>
      </c>
      <c r="C33" s="998"/>
      <c r="D33" s="998"/>
      <c r="E33" s="998"/>
      <c r="F33" s="335"/>
      <c r="G33" s="1009" t="str">
        <f>+'Quadro_Table 1'!G16</f>
        <v>Sources: 2008 to 2014 and quartely values - NSI, 2015 - Ministry of Finance, Stability Programme 2015-2019.</v>
      </c>
      <c r="H33" s="1009"/>
      <c r="I33" s="1009"/>
      <c r="J33" s="1009"/>
      <c r="K33" s="1009"/>
    </row>
    <row r="36" spans="2:11">
      <c r="C36" s="2"/>
    </row>
    <row r="37" spans="2:11">
      <c r="C37" s="2"/>
    </row>
    <row r="39" spans="2:11">
      <c r="C39" s="2"/>
    </row>
  </sheetData>
  <customSheetViews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3"/>
      <headerFooter alignWithMargins="0"/>
    </customSheetView>
  </customSheetViews>
  <mergeCells count="13">
    <mergeCell ref="B33:E33"/>
    <mergeCell ref="G33:K33"/>
    <mergeCell ref="G2:K2"/>
    <mergeCell ref="B2:D2"/>
    <mergeCell ref="B3:C3"/>
    <mergeCell ref="C5:C6"/>
    <mergeCell ref="D5:D6"/>
    <mergeCell ref="E5:E6"/>
    <mergeCell ref="F5:F6"/>
    <mergeCell ref="G5:G6"/>
    <mergeCell ref="H5:H6"/>
    <mergeCell ref="B32:E32"/>
    <mergeCell ref="G32:K32"/>
  </mergeCells>
  <phoneticPr fontId="0" type="noConversion"/>
  <hyperlinks>
    <hyperlink ref="M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56" orientation="portrait" r:id="rId4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32"/>
  <sheetViews>
    <sheetView showGridLines="0" zoomScale="85" zoomScaleNormal="85" workbookViewId="0"/>
  </sheetViews>
  <sheetFormatPr defaultRowHeight="18" customHeight="1"/>
  <cols>
    <col min="1" max="1" width="5" style="6" customWidth="1"/>
    <col min="2" max="2" width="39.28515625" style="6" customWidth="1"/>
    <col min="3" max="3" width="10.85546875" style="5" customWidth="1"/>
    <col min="4" max="5" width="10.42578125" style="5" customWidth="1"/>
    <col min="6" max="8" width="11.28515625" customWidth="1"/>
    <col min="9" max="9" width="12" customWidth="1"/>
    <col min="10" max="10" width="39.28515625" style="148" customWidth="1"/>
    <col min="12" max="12" width="10.7109375" bestFit="1" customWidth="1"/>
    <col min="14" max="14" width="9.140625" customWidth="1"/>
  </cols>
  <sheetData>
    <row r="1" spans="1:17" ht="21.75" customHeight="1">
      <c r="A1" s="8"/>
      <c r="B1" s="341" t="s">
        <v>206</v>
      </c>
      <c r="C1" s="129"/>
      <c r="D1" s="129"/>
      <c r="E1" s="129"/>
      <c r="J1" s="344" t="s">
        <v>207</v>
      </c>
      <c r="K1" s="128"/>
      <c r="L1" s="127" t="s">
        <v>170</v>
      </c>
    </row>
    <row r="2" spans="1:17" ht="12.75" customHeight="1">
      <c r="B2" s="996" t="s">
        <v>403</v>
      </c>
      <c r="C2" s="997"/>
      <c r="D2" s="997"/>
      <c r="E2" s="997"/>
      <c r="F2" s="997"/>
      <c r="J2" s="832" t="s">
        <v>392</v>
      </c>
      <c r="K2" s="457"/>
      <c r="L2" s="457"/>
    </row>
    <row r="3" spans="1:17" ht="12.75" customHeight="1">
      <c r="A3" s="8"/>
      <c r="B3" s="997" t="str">
        <f>+'Quadro_Table 1'!B3:D3</f>
        <v>(ótica da contabilidade nacional - SEC2010, base 2011)</v>
      </c>
      <c r="C3" s="997"/>
      <c r="D3" s="825"/>
      <c r="E3" s="825"/>
      <c r="J3" s="826" t="str">
        <f>+'Quadro_Table 1'!I3</f>
        <v>(national accounts - ESA2010, base 2011)</v>
      </c>
      <c r="K3" s="457"/>
      <c r="L3" s="457"/>
    </row>
    <row r="4" spans="1:17" ht="12.75" customHeight="1">
      <c r="A4" s="8"/>
      <c r="B4" s="419"/>
      <c r="C4" s="419"/>
      <c r="D4" s="419"/>
      <c r="E4" s="419"/>
      <c r="J4" s="421"/>
      <c r="K4" s="129"/>
      <c r="L4" s="129"/>
    </row>
    <row r="5" spans="1:17" ht="16.5" customHeight="1">
      <c r="A5" s="529"/>
      <c r="B5" s="471"/>
      <c r="C5" s="1014">
        <f>+'Quadro_Table 1'!C5</f>
        <v>2010</v>
      </c>
      <c r="D5" s="1014"/>
      <c r="E5" s="1014">
        <f>+C5+1</f>
        <v>2011</v>
      </c>
      <c r="F5" s="1014">
        <f>+E5+1</f>
        <v>2012</v>
      </c>
      <c r="G5" s="1014">
        <f t="shared" ref="G5:H5" si="0">+F5+1</f>
        <v>2013</v>
      </c>
      <c r="H5" s="1014">
        <f t="shared" si="0"/>
        <v>2014</v>
      </c>
      <c r="I5" s="967" t="str">
        <f>+'Quadro_Table 3'!H5</f>
        <v xml:space="preserve">II T 2014/15*
</v>
      </c>
      <c r="J5" s="473"/>
      <c r="K5" s="65"/>
      <c r="L5" s="65"/>
    </row>
    <row r="6" spans="1:17" ht="23.25" customHeight="1">
      <c r="A6" s="9"/>
      <c r="B6" s="468"/>
      <c r="C6" s="469" t="s">
        <v>359</v>
      </c>
      <c r="D6" s="469" t="s">
        <v>360</v>
      </c>
      <c r="E6" s="1020"/>
      <c r="F6" s="1020"/>
      <c r="G6" s="1020"/>
      <c r="H6" s="1020"/>
      <c r="I6" s="979" t="str">
        <f>+'Quadro_Table 3'!H6</f>
        <v>II Q 2014/15*</v>
      </c>
      <c r="J6" s="470"/>
      <c r="K6" s="64"/>
      <c r="L6" s="64"/>
    </row>
    <row r="7" spans="1:17" ht="18" customHeight="1">
      <c r="A7" s="8"/>
      <c r="B7" s="459" t="s">
        <v>25</v>
      </c>
      <c r="C7" s="460">
        <v>24610.5</v>
      </c>
      <c r="D7" s="461">
        <f t="shared" ref="D7:D16" si="1">+C7/$C$16*100</f>
        <v>66.03297583858685</v>
      </c>
      <c r="E7" s="842">
        <v>-8.1118018731842092</v>
      </c>
      <c r="F7" s="845">
        <v>-12.939162634713808</v>
      </c>
      <c r="G7" s="845">
        <v>8.2734290177033145</v>
      </c>
      <c r="H7" s="845">
        <v>-3.857649938720098</v>
      </c>
      <c r="I7" s="845">
        <v>1.9577473257935241</v>
      </c>
      <c r="J7" s="443" t="s">
        <v>208</v>
      </c>
      <c r="K7" s="27"/>
      <c r="L7" s="27"/>
    </row>
    <row r="8" spans="1:17" ht="18" customHeight="1">
      <c r="A8" s="8"/>
      <c r="B8" s="26" t="s">
        <v>15</v>
      </c>
      <c r="C8" s="11">
        <v>17815.883999999998</v>
      </c>
      <c r="D8" s="458">
        <f t="shared" si="1"/>
        <v>47.802191654581009</v>
      </c>
      <c r="E8" s="843">
        <v>-8.0749459302721149</v>
      </c>
      <c r="F8" s="846">
        <v>-12.759013854636624</v>
      </c>
      <c r="G8" s="846">
        <v>6.6327404777429377</v>
      </c>
      <c r="H8" s="846">
        <v>-3.3885735075711132</v>
      </c>
      <c r="I8" s="846">
        <v>1.6577118727667095</v>
      </c>
      <c r="J8" s="184" t="s">
        <v>209</v>
      </c>
      <c r="K8" s="28"/>
      <c r="L8" s="28"/>
    </row>
    <row r="9" spans="1:17" ht="18" customHeight="1">
      <c r="A9" s="8"/>
      <c r="B9" s="23" t="s">
        <v>16</v>
      </c>
      <c r="C9" s="11">
        <v>6794.616</v>
      </c>
      <c r="D9" s="458">
        <f t="shared" si="1"/>
        <v>18.230784184005838</v>
      </c>
      <c r="E9" s="843">
        <v>-8.2084403298140813</v>
      </c>
      <c r="F9" s="846">
        <v>-13.412210328106156</v>
      </c>
      <c r="G9" s="846">
        <v>12.614167891889094</v>
      </c>
      <c r="H9" s="846">
        <v>-5.0327603310514224</v>
      </c>
      <c r="I9" s="846">
        <v>2.744214693622582</v>
      </c>
      <c r="J9" s="185" t="s">
        <v>210</v>
      </c>
      <c r="K9" s="28"/>
      <c r="L9" s="28"/>
    </row>
    <row r="10" spans="1:17" ht="18" customHeight="1">
      <c r="A10" s="8"/>
      <c r="B10" s="459" t="s">
        <v>26</v>
      </c>
      <c r="C10" s="460">
        <f>+C11+C12+C13+C14-C15</f>
        <v>12659.515000018633</v>
      </c>
      <c r="D10" s="461">
        <f t="shared" si="1"/>
        <v>33.967024161413143</v>
      </c>
      <c r="E10" s="842">
        <v>-2.2930657295837542</v>
      </c>
      <c r="F10" s="845">
        <v>-7.1184821294483562</v>
      </c>
      <c r="G10" s="845">
        <v>-2.6549687031029223</v>
      </c>
      <c r="H10" s="845">
        <v>4.3557673797663288</v>
      </c>
      <c r="I10" s="845">
        <v>6.1437254976703493</v>
      </c>
      <c r="J10" s="443" t="s">
        <v>211</v>
      </c>
      <c r="K10" s="27"/>
      <c r="L10" s="27"/>
    </row>
    <row r="11" spans="1:17" ht="18" customHeight="1">
      <c r="A11" s="8"/>
      <c r="B11" s="23" t="s">
        <v>1</v>
      </c>
      <c r="C11" s="11">
        <v>10627.48</v>
      </c>
      <c r="D11" s="458">
        <f t="shared" si="1"/>
        <v>28.514826194716282</v>
      </c>
      <c r="E11" s="843">
        <v>0.16453571307590842</v>
      </c>
      <c r="F11" s="846">
        <v>-9.0143359781515553</v>
      </c>
      <c r="G11" s="846">
        <v>-0.76532774663867764</v>
      </c>
      <c r="H11" s="846">
        <v>4.8685667697540014</v>
      </c>
      <c r="I11" s="846">
        <v>5.3494121822108776</v>
      </c>
      <c r="J11" s="185" t="s">
        <v>212</v>
      </c>
      <c r="K11" s="27"/>
      <c r="L11" s="27"/>
    </row>
    <row r="12" spans="1:17" ht="18" customHeight="1">
      <c r="A12" s="8"/>
      <c r="B12" s="26" t="s">
        <v>17</v>
      </c>
      <c r="C12" s="11">
        <v>4989.0650000183914</v>
      </c>
      <c r="D12" s="458">
        <f t="shared" si="1"/>
        <v>13.386270437551198</v>
      </c>
      <c r="E12" s="843">
        <v>3.4451545530557404</v>
      </c>
      <c r="F12" s="846">
        <v>0.50994526985661537</v>
      </c>
      <c r="G12" s="846">
        <v>-1.8365558420801675</v>
      </c>
      <c r="H12" s="846">
        <v>9.1359048488270922E-2</v>
      </c>
      <c r="I12" s="846">
        <v>2.0980437356787229</v>
      </c>
      <c r="J12" s="184" t="s">
        <v>213</v>
      </c>
      <c r="K12" s="27"/>
    </row>
    <row r="13" spans="1:17" ht="18" customHeight="1">
      <c r="A13" s="8"/>
      <c r="B13" s="26" t="s">
        <v>18</v>
      </c>
      <c r="C13" s="11">
        <v>3878.7029999999995</v>
      </c>
      <c r="D13" s="458">
        <f t="shared" si="1"/>
        <v>10.407033643528345</v>
      </c>
      <c r="E13" s="843">
        <v>-12.630381857027961</v>
      </c>
      <c r="F13" s="846">
        <v>-0.96762637481973002</v>
      </c>
      <c r="G13" s="846">
        <v>-2.7168217562664188</v>
      </c>
      <c r="H13" s="846">
        <v>3.6532264980825957</v>
      </c>
      <c r="I13" s="846">
        <v>-6.8200693999514446</v>
      </c>
      <c r="J13" s="184" t="s">
        <v>214</v>
      </c>
      <c r="K13" s="27"/>
      <c r="L13" s="27"/>
    </row>
    <row r="14" spans="1:17" ht="28.5" customHeight="1">
      <c r="A14" s="8"/>
      <c r="B14" s="130" t="s">
        <v>19</v>
      </c>
      <c r="C14" s="11">
        <v>-251.55699999976065</v>
      </c>
      <c r="D14" s="458">
        <f t="shared" si="1"/>
        <v>-0.67495813994074028</v>
      </c>
      <c r="E14" s="843">
        <v>76.80326923924639</v>
      </c>
      <c r="F14" s="846">
        <v>-45.02440636660355</v>
      </c>
      <c r="G14" s="846">
        <v>26.939593472819357</v>
      </c>
      <c r="H14" s="846">
        <v>15.370513564018552</v>
      </c>
      <c r="I14" s="846">
        <v>-87.316898366321084</v>
      </c>
      <c r="J14" s="186" t="s">
        <v>215</v>
      </c>
      <c r="K14" s="27"/>
      <c r="L14" s="27"/>
      <c r="Q14" s="67"/>
    </row>
    <row r="15" spans="1:17" ht="18" customHeight="1">
      <c r="A15" s="8"/>
      <c r="B15" s="130" t="s">
        <v>20</v>
      </c>
      <c r="C15" s="841">
        <v>6584.1760000000004</v>
      </c>
      <c r="D15" s="458">
        <f t="shared" si="1"/>
        <v>17.666147974441941</v>
      </c>
      <c r="E15" s="843">
        <v>-3.0898475374898871</v>
      </c>
      <c r="F15" s="846">
        <v>1.7976925855720305</v>
      </c>
      <c r="G15" s="846">
        <v>-0.32972357073216552</v>
      </c>
      <c r="H15" s="846">
        <v>0.88062694855628454</v>
      </c>
      <c r="I15" s="846">
        <v>2.7054295089768532</v>
      </c>
      <c r="J15" s="185" t="s">
        <v>216</v>
      </c>
      <c r="K15" s="27"/>
      <c r="L15" s="27"/>
    </row>
    <row r="16" spans="1:17" ht="18" customHeight="1">
      <c r="A16" s="8"/>
      <c r="B16" s="463" t="s">
        <v>27</v>
      </c>
      <c r="C16" s="464">
        <f>+C7+C10</f>
        <v>37270.015000018633</v>
      </c>
      <c r="D16" s="465">
        <f t="shared" si="1"/>
        <v>100</v>
      </c>
      <c r="E16" s="844">
        <v>-6.1353503613985509</v>
      </c>
      <c r="F16" s="847">
        <v>-10.881118968246373</v>
      </c>
      <c r="G16" s="848">
        <v>4.2462874701034048</v>
      </c>
      <c r="H16" s="848">
        <v>-1.0313549796286847</v>
      </c>
      <c r="I16" s="848">
        <v>3.4003039552838121</v>
      </c>
      <c r="J16" s="456" t="s">
        <v>217</v>
      </c>
      <c r="K16" s="27"/>
      <c r="L16" s="27"/>
    </row>
    <row r="17" spans="1:16" ht="12.75">
      <c r="A17" s="8"/>
      <c r="B17" s="1017" t="str">
        <f>+'Quadro_Table 1'!B15:F15</f>
        <v>* Valores acumulados desde o início do ano.</v>
      </c>
      <c r="C17" s="1018"/>
      <c r="D17" s="1019"/>
      <c r="E17" s="475"/>
      <c r="J17" s="149" t="str">
        <f>+'Quadro_Table 1'!G15</f>
        <v>* Cumulative figures since the beginning of the year.</v>
      </c>
      <c r="K17" s="27"/>
      <c r="L17" s="27"/>
    </row>
    <row r="18" spans="1:16" ht="13.5" customHeight="1">
      <c r="B18" s="1006" t="s">
        <v>118</v>
      </c>
      <c r="C18" s="1015"/>
      <c r="D18" s="1016"/>
      <c r="E18" s="475"/>
      <c r="J18" s="149" t="s">
        <v>218</v>
      </c>
      <c r="K18" s="22"/>
      <c r="L18" s="22"/>
    </row>
    <row r="19" spans="1:16" ht="15" customHeight="1">
      <c r="A19" s="8"/>
      <c r="B19" s="1015"/>
      <c r="C19" s="1015"/>
      <c r="D19" s="1015"/>
      <c r="E19" s="424"/>
      <c r="J19" s="147"/>
    </row>
    <row r="20" spans="1:16" ht="18" customHeight="1">
      <c r="B20" s="7"/>
      <c r="F20" s="68"/>
      <c r="G20" s="68"/>
      <c r="H20" s="68"/>
      <c r="I20" s="68"/>
      <c r="J20" s="147"/>
      <c r="K20" s="68"/>
      <c r="L20" s="68"/>
      <c r="M20" s="68"/>
      <c r="N20" s="68"/>
      <c r="O20" s="68"/>
      <c r="P20" s="68"/>
    </row>
    <row r="21" spans="1:16" ht="18" customHeight="1">
      <c r="C21" s="849"/>
      <c r="D21" s="849"/>
      <c r="E21" s="850"/>
      <c r="F21" s="851"/>
      <c r="G21" s="851"/>
      <c r="H21" s="851"/>
      <c r="I21" s="851"/>
      <c r="J21" s="852"/>
      <c r="K21" s="68"/>
      <c r="L21" s="68"/>
      <c r="M21" s="68"/>
      <c r="N21" s="68"/>
      <c r="O21" s="68"/>
      <c r="P21" s="68"/>
    </row>
    <row r="22" spans="1:16" ht="18" customHeight="1">
      <c r="C22" s="850"/>
      <c r="D22" s="850"/>
      <c r="E22" s="850"/>
      <c r="F22" s="851"/>
      <c r="G22" s="851"/>
      <c r="H22" s="851"/>
      <c r="I22" s="851"/>
      <c r="J22" s="852"/>
      <c r="K22" s="68"/>
      <c r="L22" s="68"/>
      <c r="M22" s="68"/>
      <c r="N22" s="68"/>
      <c r="O22" s="68"/>
      <c r="P22" s="68"/>
    </row>
    <row r="23" spans="1:16" ht="18" customHeight="1">
      <c r="C23" s="853"/>
      <c r="D23" s="850"/>
      <c r="E23" s="850"/>
      <c r="F23" s="851"/>
      <c r="G23" s="851"/>
      <c r="H23" s="851"/>
      <c r="I23" s="851"/>
      <c r="J23" s="852"/>
      <c r="K23" s="68"/>
      <c r="L23" s="68"/>
      <c r="M23" s="68"/>
      <c r="N23" s="68"/>
      <c r="O23" s="68"/>
      <c r="P23" s="68"/>
    </row>
    <row r="24" spans="1:16" ht="18" customHeight="1">
      <c r="C24" s="850"/>
      <c r="D24" s="850"/>
      <c r="E24" s="850"/>
      <c r="F24" s="851"/>
      <c r="G24" s="851"/>
      <c r="H24" s="851"/>
      <c r="I24" s="851"/>
      <c r="J24" s="852"/>
      <c r="K24" s="68"/>
      <c r="L24" s="68"/>
      <c r="M24" s="68"/>
      <c r="N24" s="68"/>
      <c r="O24" s="68"/>
      <c r="P24" s="68"/>
    </row>
    <row r="25" spans="1:16" ht="18" customHeight="1">
      <c r="C25" s="850"/>
      <c r="D25" s="850"/>
      <c r="E25" s="850"/>
      <c r="F25" s="851"/>
      <c r="G25" s="851"/>
      <c r="H25" s="851"/>
      <c r="I25" s="854"/>
      <c r="J25" s="855"/>
      <c r="K25" s="68"/>
      <c r="L25" s="68"/>
      <c r="M25" s="68"/>
      <c r="N25" s="68"/>
      <c r="O25" s="68"/>
      <c r="P25" s="68"/>
    </row>
    <row r="26" spans="1:16" ht="18" customHeight="1">
      <c r="C26" s="850"/>
      <c r="D26" s="850"/>
      <c r="E26" s="850"/>
      <c r="F26" s="854"/>
      <c r="G26" s="854"/>
      <c r="H26" s="854"/>
      <c r="I26" s="854"/>
      <c r="J26" s="855"/>
    </row>
    <row r="27" spans="1:16" ht="18" customHeight="1">
      <c r="C27" s="850"/>
      <c r="D27" s="850"/>
      <c r="E27" s="850"/>
      <c r="F27" s="854"/>
      <c r="G27" s="854"/>
      <c r="H27" s="854"/>
      <c r="I27" s="854"/>
      <c r="J27" s="855"/>
    </row>
    <row r="28" spans="1:16" ht="18" customHeight="1">
      <c r="C28" s="850"/>
      <c r="D28" s="850"/>
      <c r="E28" s="850"/>
      <c r="F28" s="854"/>
      <c r="G28" s="854"/>
      <c r="H28" s="854"/>
      <c r="I28" s="854"/>
      <c r="J28" s="855"/>
    </row>
    <row r="29" spans="1:16" ht="18" customHeight="1">
      <c r="C29" s="850"/>
      <c r="D29" s="850"/>
      <c r="E29" s="850"/>
      <c r="F29" s="854"/>
      <c r="G29" s="854"/>
      <c r="H29" s="854"/>
      <c r="I29" s="854"/>
      <c r="J29" s="855"/>
    </row>
    <row r="30" spans="1:16" ht="18" customHeight="1">
      <c r="C30" s="850"/>
      <c r="D30" s="850"/>
      <c r="E30" s="850"/>
      <c r="F30" s="854"/>
      <c r="G30" s="854"/>
      <c r="H30" s="854"/>
      <c r="I30" s="854"/>
      <c r="J30" s="855"/>
    </row>
    <row r="31" spans="1:16" ht="18" customHeight="1">
      <c r="C31" s="856"/>
      <c r="D31" s="850"/>
      <c r="E31" s="850"/>
      <c r="F31" s="857"/>
      <c r="G31" s="857"/>
      <c r="H31" s="854"/>
      <c r="I31" s="854"/>
      <c r="J31" s="855"/>
    </row>
    <row r="32" spans="1:16" ht="18" customHeight="1">
      <c r="C32" s="856"/>
      <c r="D32" s="856"/>
      <c r="E32" s="856"/>
      <c r="F32" s="856"/>
      <c r="G32" s="856"/>
      <c r="H32" s="856"/>
      <c r="I32" s="856"/>
      <c r="J32" s="855"/>
    </row>
  </sheetData>
  <customSheetViews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3"/>
      <headerFooter alignWithMargins="0"/>
    </customSheetView>
  </customSheetViews>
  <mergeCells count="10">
    <mergeCell ref="B19:D19"/>
    <mergeCell ref="E5:E6"/>
    <mergeCell ref="F5:F6"/>
    <mergeCell ref="G5:G6"/>
    <mergeCell ref="H5:H6"/>
    <mergeCell ref="C5:D5"/>
    <mergeCell ref="B18:D18"/>
    <mergeCell ref="B3:C3"/>
    <mergeCell ref="B2:F2"/>
    <mergeCell ref="B17:D17"/>
  </mergeCells>
  <phoneticPr fontId="0" type="noConversion"/>
  <hyperlinks>
    <hyperlink ref="L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1" orientation="portrait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L21"/>
  <sheetViews>
    <sheetView showGridLines="0" zoomScale="85" zoomScaleNormal="85" workbookViewId="0"/>
  </sheetViews>
  <sheetFormatPr defaultRowHeight="12.75"/>
  <cols>
    <col min="1" max="1" width="5" style="6" customWidth="1"/>
    <col min="2" max="2" width="39.85546875" style="6" customWidth="1"/>
    <col min="3" max="4" width="8.7109375" style="6" customWidth="1"/>
    <col min="5" max="5" width="8.7109375" style="1" customWidth="1"/>
    <col min="6" max="7" width="8.7109375" customWidth="1"/>
    <col min="8" max="9" width="9.85546875" customWidth="1"/>
    <col min="10" max="10" width="37.28515625" style="146" customWidth="1"/>
    <col min="12" max="12" width="10.7109375" bestFit="1" customWidth="1"/>
  </cols>
  <sheetData>
    <row r="1" spans="1:12" ht="21.75" customHeight="1">
      <c r="B1" s="341" t="s">
        <v>219</v>
      </c>
      <c r="J1" s="344" t="s">
        <v>296</v>
      </c>
      <c r="L1" s="127" t="s">
        <v>170</v>
      </c>
    </row>
    <row r="2" spans="1:12" ht="12.75" customHeight="1">
      <c r="B2" s="996" t="s">
        <v>391</v>
      </c>
      <c r="C2" s="997"/>
      <c r="D2" s="997"/>
      <c r="E2" s="997"/>
      <c r="F2" s="997"/>
      <c r="J2" s="832" t="s">
        <v>393</v>
      </c>
      <c r="L2" s="123"/>
    </row>
    <row r="3" spans="1:12" ht="12.75" customHeight="1">
      <c r="A3" s="8"/>
      <c r="B3" s="997" t="str">
        <f>+'Quadro_Table 1'!B3:D3</f>
        <v>(ótica da contabilidade nacional - SEC2010, base 2011)</v>
      </c>
      <c r="C3" s="997"/>
      <c r="D3" s="997"/>
      <c r="E3" s="205"/>
      <c r="J3" s="826" t="str">
        <f>+'Quadro_Table 1'!I3</f>
        <v>(national accounts - ESA2010, base 2011)</v>
      </c>
      <c r="L3" s="123"/>
    </row>
    <row r="4" spans="1:12" ht="12.75" customHeight="1">
      <c r="A4" s="8"/>
      <c r="B4" s="466"/>
      <c r="C4" s="467"/>
      <c r="D4" s="467"/>
      <c r="E4" s="467"/>
      <c r="F4" s="20"/>
      <c r="G4" s="20"/>
      <c r="H4" s="20"/>
      <c r="I4" s="20"/>
      <c r="J4" s="167"/>
      <c r="L4" s="123"/>
    </row>
    <row r="5" spans="1:12" ht="14.1" customHeight="1">
      <c r="A5" s="529"/>
      <c r="B5" s="471"/>
      <c r="C5" s="1001">
        <f>+'Quadro_Table 1'!C5</f>
        <v>2010</v>
      </c>
      <c r="D5" s="1001">
        <f>+'Quadro_Table 1'!D5</f>
        <v>2011</v>
      </c>
      <c r="E5" s="1001">
        <f>+'Quadro_Table 1'!E5</f>
        <v>2012</v>
      </c>
      <c r="F5" s="1001">
        <f>+'Quadro_Table 1'!F5</f>
        <v>2013</v>
      </c>
      <c r="G5" s="1001">
        <f>+'Quadro_Table 1'!G5</f>
        <v>2014</v>
      </c>
      <c r="H5" s="955" t="str">
        <f>+'Quadro_Table 1'!I5</f>
        <v>II T 2014*</v>
      </c>
      <c r="I5" s="955" t="str">
        <f>+'Quadro_Table 1'!J5</f>
        <v>II T 2015*</v>
      </c>
      <c r="J5" s="955"/>
    </row>
    <row r="6" spans="1:12" ht="14.1" customHeight="1">
      <c r="A6" s="9"/>
      <c r="B6" s="468"/>
      <c r="C6" s="1002"/>
      <c r="D6" s="1002"/>
      <c r="E6" s="1002"/>
      <c r="F6" s="1002"/>
      <c r="G6" s="1002"/>
      <c r="H6" s="966" t="str">
        <f>+'Quadro_Table 1'!I6</f>
        <v>II Q 2014*</v>
      </c>
      <c r="I6" s="966" t="str">
        <f>+'Quadro_Table 1'!J6</f>
        <v>II Q 2015*</v>
      </c>
      <c r="J6" s="956"/>
    </row>
    <row r="7" spans="1:12" ht="18" customHeight="1">
      <c r="A7" s="25"/>
      <c r="B7" s="441" t="s">
        <v>25</v>
      </c>
      <c r="C7" s="442">
        <v>13.677833443187282</v>
      </c>
      <c r="D7" s="442">
        <v>12.836796432521952</v>
      </c>
      <c r="E7" s="442">
        <v>11.691390411009051</v>
      </c>
      <c r="F7" s="442">
        <v>12.519543229298133</v>
      </c>
      <c r="G7" s="442">
        <v>11.816119454685053</v>
      </c>
      <c r="H7" s="442">
        <v>12.039224546194449</v>
      </c>
      <c r="I7" s="476">
        <v>11.903808000777651</v>
      </c>
      <c r="J7" s="477" t="s">
        <v>208</v>
      </c>
    </row>
    <row r="8" spans="1:12" ht="18" customHeight="1">
      <c r="A8" s="8"/>
      <c r="B8" s="26" t="s">
        <v>15</v>
      </c>
      <c r="C8" s="14">
        <v>9.9015742872003898</v>
      </c>
      <c r="D8" s="14">
        <v>9.2964631463750198</v>
      </c>
      <c r="E8" s="14">
        <v>8.4844752492234612</v>
      </c>
      <c r="F8" s="14">
        <v>8.9477942201533445</v>
      </c>
      <c r="G8" s="14">
        <v>8.4862561697088879</v>
      </c>
      <c r="H8" s="14">
        <v>8.7146181839545491</v>
      </c>
      <c r="I8" s="14">
        <v>8.5912402008666238</v>
      </c>
      <c r="J8" s="184" t="s">
        <v>209</v>
      </c>
    </row>
    <row r="9" spans="1:12" ht="18" customHeight="1">
      <c r="A9" s="8"/>
      <c r="B9" s="23" t="s">
        <v>16</v>
      </c>
      <c r="C9" s="14">
        <v>3.7762591559868914</v>
      </c>
      <c r="D9" s="14">
        <v>3.5403332861469337</v>
      </c>
      <c r="E9" s="14">
        <v>3.2069151617855911</v>
      </c>
      <c r="F9" s="14">
        <v>3.5717490091447881</v>
      </c>
      <c r="G9" s="14">
        <v>3.3298632849761645</v>
      </c>
      <c r="H9" s="14">
        <v>3.3246063622399</v>
      </c>
      <c r="I9" s="858">
        <v>3.3125677999110281</v>
      </c>
      <c r="J9" s="185" t="s">
        <v>210</v>
      </c>
    </row>
    <row r="10" spans="1:12" ht="18" customHeight="1">
      <c r="A10" s="8"/>
      <c r="B10" s="441" t="s">
        <v>26</v>
      </c>
      <c r="C10" s="460">
        <f>+C11+C12+C13+C14-C15</f>
        <v>7.0358073847254561</v>
      </c>
      <c r="D10" s="442">
        <f t="shared" ref="D10:G10" si="0">+D11+D12+D13+D14-D15</f>
        <v>7.0213227392211071</v>
      </c>
      <c r="E10" s="442">
        <f t="shared" si="0"/>
        <v>6.822364348128632</v>
      </c>
      <c r="F10" s="442">
        <f t="shared" si="0"/>
        <v>6.56824173621815</v>
      </c>
      <c r="G10" s="442">
        <f t="shared" si="0"/>
        <v>6.7287941003489316</v>
      </c>
      <c r="H10" s="442">
        <f>+H11+H12+H13+H14-H15</f>
        <v>6.3305120684905374</v>
      </c>
      <c r="I10" s="478">
        <f>+I11+I12+I13+I14-I15</f>
        <v>6.5162889672992055</v>
      </c>
      <c r="J10" s="479" t="s">
        <v>211</v>
      </c>
    </row>
    <row r="11" spans="1:12" ht="18" customHeight="1">
      <c r="A11" s="8"/>
      <c r="B11" s="23" t="s">
        <v>1</v>
      </c>
      <c r="C11" s="11">
        <v>5.9064586806771082</v>
      </c>
      <c r="D11" s="14">
        <v>6.0425570621006219</v>
      </c>
      <c r="E11" s="14">
        <v>5.751490387630505</v>
      </c>
      <c r="F11" s="14">
        <v>5.6447442233679581</v>
      </c>
      <c r="G11" s="14">
        <v>5.8111388898193725</v>
      </c>
      <c r="H11" s="14">
        <v>5.3221684656869686</v>
      </c>
      <c r="I11" s="14">
        <v>5.437357663783545</v>
      </c>
      <c r="J11" s="185" t="s">
        <v>212</v>
      </c>
    </row>
    <row r="12" spans="1:12" ht="18" customHeight="1">
      <c r="A12" s="8"/>
      <c r="B12" s="26" t="s">
        <v>17</v>
      </c>
      <c r="C12" s="11">
        <v>2.7727839786874187</v>
      </c>
      <c r="D12" s="14">
        <v>2.9295829314578818</v>
      </c>
      <c r="E12" s="14">
        <v>3.0803601912968426</v>
      </c>
      <c r="F12" s="14">
        <v>2.9905544878272501</v>
      </c>
      <c r="G12" s="14">
        <v>2.9384612022898859</v>
      </c>
      <c r="H12" s="14">
        <v>2.9441693892141947</v>
      </c>
      <c r="I12" s="14">
        <v>2.9150592138911815</v>
      </c>
      <c r="J12" s="185" t="s">
        <v>213</v>
      </c>
    </row>
    <row r="13" spans="1:12" ht="18" customHeight="1">
      <c r="A13" s="8"/>
      <c r="B13" s="26" t="s">
        <v>18</v>
      </c>
      <c r="C13" s="11">
        <v>2.1556755697605019</v>
      </c>
      <c r="D13" s="14">
        <v>1.9236384327111131</v>
      </c>
      <c r="E13" s="14">
        <v>1.9929082398850062</v>
      </c>
      <c r="F13" s="14">
        <v>1.9174563366894615</v>
      </c>
      <c r="G13" s="14">
        <v>1.951101952715133</v>
      </c>
      <c r="H13" s="14">
        <v>1.906729179666651</v>
      </c>
      <c r="I13" s="14">
        <v>1.7229733606681872</v>
      </c>
      <c r="J13" s="184" t="s">
        <v>214</v>
      </c>
    </row>
    <row r="14" spans="1:12" ht="25.5">
      <c r="A14" s="8"/>
      <c r="B14" s="130" t="s">
        <v>84</v>
      </c>
      <c r="C14" s="11">
        <v>-0.13980840484608559</v>
      </c>
      <c r="D14" s="14">
        <v>-0.25246616301972324</v>
      </c>
      <c r="E14" s="14">
        <v>-0.1451977131622601</v>
      </c>
      <c r="F14" s="14">
        <v>-0.18228767651145955</v>
      </c>
      <c r="G14" s="14">
        <v>-0.20645423228956486</v>
      </c>
      <c r="H14" s="14">
        <v>-0.23633684023241183</v>
      </c>
      <c r="I14" s="14">
        <v>-2.9068596577562868E-2</v>
      </c>
      <c r="J14" s="186" t="s">
        <v>215</v>
      </c>
    </row>
    <row r="15" spans="1:12" ht="18" customHeight="1">
      <c r="A15" s="8"/>
      <c r="B15" s="130" t="s">
        <v>20</v>
      </c>
      <c r="C15" s="841">
        <v>3.6593024395534863</v>
      </c>
      <c r="D15" s="14">
        <v>3.6219895240287863</v>
      </c>
      <c r="E15" s="14">
        <v>3.857196757521463</v>
      </c>
      <c r="F15" s="14">
        <v>3.8022256351550614</v>
      </c>
      <c r="G15" s="14">
        <v>3.7654537121858946</v>
      </c>
      <c r="H15" s="14">
        <v>3.6062181258448662</v>
      </c>
      <c r="I15" s="14">
        <v>3.530032674466145</v>
      </c>
      <c r="J15" s="185" t="s">
        <v>216</v>
      </c>
    </row>
    <row r="16" spans="1:12" ht="18" customHeight="1">
      <c r="A16" s="8"/>
      <c r="B16" s="444" t="s">
        <v>27</v>
      </c>
      <c r="C16" s="464">
        <f>+C7+C10</f>
        <v>20.713640827912737</v>
      </c>
      <c r="D16" s="455">
        <f t="shared" ref="D16:I16" si="1">+D7+D10</f>
        <v>19.858119171743059</v>
      </c>
      <c r="E16" s="455">
        <f t="shared" si="1"/>
        <v>18.513754759137683</v>
      </c>
      <c r="F16" s="455">
        <f t="shared" si="1"/>
        <v>19.087784965516285</v>
      </c>
      <c r="G16" s="455">
        <f t="shared" si="1"/>
        <v>18.544913555033986</v>
      </c>
      <c r="H16" s="455">
        <f t="shared" ref="H16" si="2">+H7+H10</f>
        <v>18.369736614684985</v>
      </c>
      <c r="I16" s="480">
        <f t="shared" si="1"/>
        <v>18.420096968076855</v>
      </c>
      <c r="J16" s="481" t="s">
        <v>217</v>
      </c>
    </row>
    <row r="17" spans="1:10">
      <c r="A17" s="8"/>
      <c r="B17" s="980" t="str">
        <f>+'Quadro_Table 5'!B17:D17</f>
        <v>* Valores acumulados desde o início do ano.</v>
      </c>
      <c r="C17"/>
      <c r="D17"/>
      <c r="E17"/>
      <c r="F17" s="22"/>
      <c r="G17" s="22"/>
      <c r="H17" s="22"/>
      <c r="I17" s="22"/>
      <c r="J17" s="149" t="str">
        <f>+'Quadro_Table 5'!J17</f>
        <v>* Cumulative figures since the beginning of the year.</v>
      </c>
    </row>
    <row r="18" spans="1:10" ht="13.5" customHeight="1">
      <c r="B18" s="954" t="str">
        <f>+'Quadro_Table 5'!B18:D18</f>
        <v>Fonte: INE.</v>
      </c>
      <c r="C18"/>
      <c r="D18"/>
      <c r="E18"/>
      <c r="F18" s="22"/>
      <c r="G18" s="22"/>
      <c r="H18" s="22"/>
      <c r="I18" s="22"/>
      <c r="J18" s="149" t="str">
        <f>+'Quadro_Table 5'!J18</f>
        <v>Source: NSI.</v>
      </c>
    </row>
    <row r="19" spans="1:10" ht="22.5" customHeight="1">
      <c r="A19" s="8"/>
      <c r="B19" s="334"/>
      <c r="C19" s="199"/>
      <c r="D19" s="200"/>
      <c r="E19" s="206"/>
    </row>
    <row r="20" spans="1:10">
      <c r="B20" s="7"/>
    </row>
    <row r="21" spans="1:10">
      <c r="D21" s="200"/>
      <c r="E21" s="206"/>
    </row>
  </sheetData>
  <customSheetViews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3"/>
      <headerFooter alignWithMargins="0"/>
    </customSheetView>
  </customSheetViews>
  <mergeCells count="7">
    <mergeCell ref="G5:G6"/>
    <mergeCell ref="B3:D3"/>
    <mergeCell ref="B2:F2"/>
    <mergeCell ref="C5:C6"/>
    <mergeCell ref="D5:D6"/>
    <mergeCell ref="E5:E6"/>
    <mergeCell ref="F5:F6"/>
  </mergeCells>
  <phoneticPr fontId="0" type="noConversion"/>
  <hyperlinks>
    <hyperlink ref="L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7" orientation="portrait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W44"/>
  <sheetViews>
    <sheetView showGridLines="0" zoomScale="80" zoomScaleNormal="80" workbookViewId="0"/>
  </sheetViews>
  <sheetFormatPr defaultRowHeight="12.75"/>
  <cols>
    <col min="1" max="1" width="5" style="6" customWidth="1"/>
    <col min="2" max="2" width="42.5703125" style="6" customWidth="1"/>
    <col min="3" max="7" width="8" style="6" customWidth="1"/>
    <col min="8" max="11" width="7" style="6" customWidth="1"/>
    <col min="12" max="12" width="12" style="6" customWidth="1"/>
    <col min="13" max="13" width="9.85546875" style="6" customWidth="1"/>
    <col min="14" max="14" width="11.42578125" style="6" customWidth="1"/>
    <col min="15" max="15" width="42.5703125" style="135" customWidth="1"/>
    <col min="16" max="16" width="9.140625" style="6"/>
    <col min="17" max="17" width="10.85546875" style="6" bestFit="1" customWidth="1"/>
    <col min="18" max="18" width="10.5703125" style="6" bestFit="1" customWidth="1"/>
    <col min="19" max="16384" width="9.140625" style="6"/>
  </cols>
  <sheetData>
    <row r="1" spans="1:23" ht="21.75" customHeight="1">
      <c r="B1" s="341" t="s">
        <v>246</v>
      </c>
      <c r="C1" s="341"/>
      <c r="D1" s="341"/>
      <c r="E1" s="341"/>
      <c r="F1" s="340"/>
      <c r="G1" s="402"/>
      <c r="H1" s="102"/>
      <c r="I1" s="288"/>
      <c r="J1" s="340"/>
      <c r="K1" s="340"/>
      <c r="M1" s="56"/>
      <c r="O1" s="344" t="s">
        <v>245</v>
      </c>
      <c r="Q1" s="127" t="s">
        <v>170</v>
      </c>
    </row>
    <row r="2" spans="1:23" ht="12.75" customHeight="1">
      <c r="A2" s="8"/>
      <c r="B2" s="996" t="s">
        <v>112</v>
      </c>
      <c r="C2" s="997"/>
      <c r="D2" s="997"/>
      <c r="E2" s="997"/>
      <c r="F2" s="1"/>
      <c r="G2" s="1"/>
      <c r="H2" s="1"/>
      <c r="I2" s="1"/>
      <c r="J2" s="1"/>
      <c r="K2" s="1"/>
      <c r="L2" s="4"/>
      <c r="M2" s="4"/>
      <c r="N2" s="4"/>
      <c r="O2" s="832" t="s">
        <v>383</v>
      </c>
    </row>
    <row r="3" spans="1:23" ht="12.75" customHeight="1">
      <c r="A3" s="529"/>
      <c r="B3" s="830" t="s">
        <v>406</v>
      </c>
      <c r="C3" s="829"/>
      <c r="D3" s="829"/>
      <c r="E3" s="829"/>
      <c r="F3" s="1"/>
      <c r="G3" s="1"/>
      <c r="H3" s="1"/>
      <c r="I3" s="1"/>
      <c r="J3" s="1"/>
      <c r="K3" s="1"/>
      <c r="L3" s="1"/>
      <c r="M3" s="1"/>
      <c r="N3" s="482"/>
      <c r="O3" s="344" t="s">
        <v>407</v>
      </c>
    </row>
    <row r="4" spans="1:23" ht="12.75" customHeight="1">
      <c r="A4" s="529"/>
      <c r="B4" s="420"/>
      <c r="C4" s="420"/>
      <c r="D4" s="420"/>
      <c r="E4" s="420"/>
      <c r="F4" s="1"/>
      <c r="G4" s="1"/>
      <c r="H4" s="1"/>
      <c r="I4" s="1"/>
      <c r="J4" s="1"/>
      <c r="K4" s="1"/>
      <c r="L4" s="1"/>
      <c r="M4" s="1"/>
      <c r="N4" s="482"/>
      <c r="O4" s="489"/>
    </row>
    <row r="5" spans="1:23" ht="12.75" customHeight="1">
      <c r="A5" s="69"/>
      <c r="B5" s="490"/>
      <c r="C5" s="1021">
        <v>2010</v>
      </c>
      <c r="D5" s="1021">
        <v>2011</v>
      </c>
      <c r="E5" s="1021">
        <v>2012</v>
      </c>
      <c r="F5" s="1021">
        <v>2013</v>
      </c>
      <c r="G5" s="1021">
        <v>2014</v>
      </c>
      <c r="H5" s="1021">
        <f>+D5</f>
        <v>2011</v>
      </c>
      <c r="I5" s="1021">
        <f t="shared" ref="I5:K5" si="0">+E5</f>
        <v>2012</v>
      </c>
      <c r="J5" s="1021">
        <f t="shared" si="0"/>
        <v>2013</v>
      </c>
      <c r="K5" s="1021">
        <f t="shared" si="0"/>
        <v>2014</v>
      </c>
      <c r="L5" s="958" t="s">
        <v>423</v>
      </c>
      <c r="M5" s="958" t="s">
        <v>424</v>
      </c>
      <c r="N5" s="958" t="s">
        <v>425</v>
      </c>
      <c r="O5" s="530"/>
    </row>
    <row r="6" spans="1:23">
      <c r="A6" s="69"/>
      <c r="B6" s="483"/>
      <c r="C6" s="1022"/>
      <c r="D6" s="1022"/>
      <c r="E6" s="1022"/>
      <c r="F6" s="1022"/>
      <c r="G6" s="1022"/>
      <c r="H6" s="1022"/>
      <c r="I6" s="1022"/>
      <c r="J6" s="1022"/>
      <c r="K6" s="1022"/>
      <c r="L6" s="969" t="s">
        <v>416</v>
      </c>
      <c r="M6" s="969" t="s">
        <v>417</v>
      </c>
      <c r="N6" s="968" t="s">
        <v>418</v>
      </c>
      <c r="O6" s="531"/>
    </row>
    <row r="7" spans="1:23" ht="24.75" customHeight="1">
      <c r="A7" s="1"/>
      <c r="B7" s="491"/>
      <c r="C7" s="1025" t="s">
        <v>361</v>
      </c>
      <c r="D7" s="1025"/>
      <c r="E7" s="1025"/>
      <c r="F7" s="1025"/>
      <c r="G7" s="1025"/>
      <c r="H7" s="1025" t="s">
        <v>405</v>
      </c>
      <c r="I7" s="1025"/>
      <c r="J7" s="1025"/>
      <c r="K7" s="1025"/>
      <c r="L7" s="1026" t="s">
        <v>361</v>
      </c>
      <c r="M7" s="1027"/>
      <c r="N7" s="492" t="s">
        <v>362</v>
      </c>
      <c r="O7" s="532"/>
      <c r="R7" s="287"/>
    </row>
    <row r="8" spans="1:23" ht="18" customHeight="1">
      <c r="A8" s="9"/>
      <c r="B8" s="494" t="s">
        <v>134</v>
      </c>
      <c r="C8" s="495">
        <v>13569.2</v>
      </c>
      <c r="D8" s="495">
        <v>15046.9</v>
      </c>
      <c r="E8" s="495">
        <v>13633.6</v>
      </c>
      <c r="F8" s="495">
        <v>17415.099999999999</v>
      </c>
      <c r="G8" s="859">
        <v>17539.400000000001</v>
      </c>
      <c r="H8" s="496">
        <f>+((D8/C8)-1)*100</f>
        <v>10.890104059192861</v>
      </c>
      <c r="I8" s="497">
        <f>+((E8/D8)-1)*100</f>
        <v>-9.3926323694581537</v>
      </c>
      <c r="J8" s="497">
        <f>+((F8/E8)-1)*100</f>
        <v>27.736621288581141</v>
      </c>
      <c r="K8" s="498">
        <f>+((G8/F8)-1)*100</f>
        <v>0.71374841373292863</v>
      </c>
      <c r="L8" s="867">
        <v>13007.304473390001</v>
      </c>
      <c r="M8" s="499">
        <v>13423.850928149999</v>
      </c>
      <c r="N8" s="498">
        <f t="shared" ref="N8:N32" si="1">+((M8/L8)-1)*100</f>
        <v>3.202404123099889</v>
      </c>
      <c r="O8" s="500" t="s">
        <v>220</v>
      </c>
      <c r="R8" s="319"/>
      <c r="S8" s="319"/>
      <c r="T8" s="319"/>
      <c r="U8" s="319"/>
      <c r="V8" s="319"/>
      <c r="W8" s="319"/>
    </row>
    <row r="9" spans="1:23" ht="18" customHeight="1">
      <c r="A9" s="8"/>
      <c r="B9" s="29" t="s">
        <v>2</v>
      </c>
      <c r="C9" s="91">
        <v>8936.7000000000007</v>
      </c>
      <c r="D9" s="91">
        <v>9831.0699217300007</v>
      </c>
      <c r="E9" s="91">
        <v>9085.5415290599994</v>
      </c>
      <c r="F9" s="91">
        <v>12311.510105200001</v>
      </c>
      <c r="G9" s="860">
        <v>12853.98350878</v>
      </c>
      <c r="H9" s="405">
        <f t="shared" ref="H9:K19" si="2">+((D9/C9)-1)*100</f>
        <v>10.007831993129447</v>
      </c>
      <c r="I9" s="12">
        <f t="shared" si="2"/>
        <v>-7.5833901966471657</v>
      </c>
      <c r="J9" s="12">
        <f t="shared" si="2"/>
        <v>35.506618574377512</v>
      </c>
      <c r="K9" s="189">
        <f t="shared" si="2"/>
        <v>4.4062296090783715</v>
      </c>
      <c r="L9" s="868">
        <v>9463.0476386699993</v>
      </c>
      <c r="M9" s="91">
        <v>9378.1449945999993</v>
      </c>
      <c r="N9" s="187">
        <f t="shared" si="1"/>
        <v>-0.89720190906629194</v>
      </c>
      <c r="O9" s="188" t="s">
        <v>221</v>
      </c>
      <c r="R9" s="319"/>
      <c r="S9" s="319"/>
      <c r="T9" s="319"/>
      <c r="U9" s="291"/>
      <c r="V9" s="291"/>
    </row>
    <row r="10" spans="1:23" ht="18" customHeight="1">
      <c r="A10" s="8"/>
      <c r="B10" s="29" t="s">
        <v>3</v>
      </c>
      <c r="C10" s="91">
        <v>4591.6000000000004</v>
      </c>
      <c r="D10" s="91">
        <v>5167.5806912600001</v>
      </c>
      <c r="E10" s="91">
        <v>4280.5295454099996</v>
      </c>
      <c r="F10" s="91">
        <v>5095.0244159200001</v>
      </c>
      <c r="G10" s="860">
        <v>4519.1291403499999</v>
      </c>
      <c r="H10" s="405">
        <f t="shared" si="2"/>
        <v>12.544226223103049</v>
      </c>
      <c r="I10" s="12">
        <f t="shared" si="2"/>
        <v>-17.165695106615019</v>
      </c>
      <c r="J10" s="12">
        <f t="shared" si="2"/>
        <v>19.027899746268105</v>
      </c>
      <c r="K10" s="189">
        <f t="shared" si="2"/>
        <v>-11.303091576372982</v>
      </c>
      <c r="L10" s="868">
        <v>3379.3515941000001</v>
      </c>
      <c r="M10" s="91">
        <v>3837.00313431</v>
      </c>
      <c r="N10" s="187">
        <f t="shared" si="1"/>
        <v>13.542584352838949</v>
      </c>
      <c r="O10" s="188" t="s">
        <v>222</v>
      </c>
      <c r="R10" s="319"/>
      <c r="S10" s="319"/>
      <c r="T10" s="319"/>
      <c r="U10" s="291"/>
      <c r="V10" s="291"/>
    </row>
    <row r="11" spans="1:23" ht="18" customHeight="1">
      <c r="A11" s="8"/>
      <c r="B11" s="29" t="s">
        <v>79</v>
      </c>
      <c r="C11" s="91">
        <f t="shared" ref="C11:F11" si="3">+C8-C9-C10</f>
        <v>40.899999999999636</v>
      </c>
      <c r="D11" s="31">
        <f t="shared" si="3"/>
        <v>48.249387009998827</v>
      </c>
      <c r="E11" s="31">
        <f t="shared" si="3"/>
        <v>267.52892553000129</v>
      </c>
      <c r="F11" s="31">
        <f t="shared" si="3"/>
        <v>8.5654788799974995</v>
      </c>
      <c r="G11" s="860">
        <f t="shared" ref="G11" si="4">+G8-G9-G10</f>
        <v>166.28735087000132</v>
      </c>
      <c r="H11" s="405">
        <f t="shared" si="2"/>
        <v>17.969161393641219</v>
      </c>
      <c r="I11" s="12">
        <f t="shared" si="2"/>
        <v>454.47113861687126</v>
      </c>
      <c r="J11" s="12">
        <f t="shared" si="2"/>
        <v>-96.798298029632335</v>
      </c>
      <c r="K11" s="189">
        <f t="shared" si="2"/>
        <v>1841.3666556148214</v>
      </c>
      <c r="L11" s="869">
        <f t="shared" ref="L11" si="5">+L8-L9-L10</f>
        <v>164.90524062000122</v>
      </c>
      <c r="M11" s="879">
        <f t="shared" ref="M11" si="6">+M8-M9-M10</f>
        <v>208.70279923999988</v>
      </c>
      <c r="N11" s="187">
        <f t="shared" si="1"/>
        <v>26.559227866459011</v>
      </c>
      <c r="O11" s="188" t="s">
        <v>223</v>
      </c>
      <c r="R11" s="319"/>
      <c r="S11" s="319"/>
      <c r="T11" s="319"/>
      <c r="U11" s="291"/>
      <c r="V11" s="291"/>
    </row>
    <row r="12" spans="1:23" ht="18" customHeight="1">
      <c r="A12" s="8"/>
      <c r="B12" s="509" t="s">
        <v>135</v>
      </c>
      <c r="C12" s="510">
        <v>18720.599999999999</v>
      </c>
      <c r="D12" s="510">
        <v>19312.3</v>
      </c>
      <c r="E12" s="510">
        <v>18407</v>
      </c>
      <c r="F12" s="510">
        <v>18857.900000000001</v>
      </c>
      <c r="G12" s="861">
        <v>19581</v>
      </c>
      <c r="H12" s="496">
        <f t="shared" si="2"/>
        <v>3.1606892941465681</v>
      </c>
      <c r="I12" s="497">
        <f>+((E12/D12)-1)*100</f>
        <v>-4.6876860860694975</v>
      </c>
      <c r="J12" s="497">
        <f>+((F12/E12)-1)*100</f>
        <v>2.4496115608192648</v>
      </c>
      <c r="K12" s="498">
        <f>+((G12/F12)-1)*100</f>
        <v>3.8344672524512236</v>
      </c>
      <c r="L12" s="870">
        <v>14557.02544148</v>
      </c>
      <c r="M12" s="499">
        <v>15592.172050950001</v>
      </c>
      <c r="N12" s="498">
        <f t="shared" si="1"/>
        <v>7.1109761649544634</v>
      </c>
      <c r="O12" s="500" t="s">
        <v>224</v>
      </c>
      <c r="R12" s="319"/>
      <c r="S12" s="319"/>
      <c r="T12" s="319"/>
      <c r="U12" s="291"/>
      <c r="V12" s="291"/>
    </row>
    <row r="13" spans="1:23" ht="18" customHeight="1">
      <c r="A13" s="8"/>
      <c r="B13" s="29" t="s">
        <v>4</v>
      </c>
      <c r="C13" s="91">
        <v>12145.9</v>
      </c>
      <c r="D13" s="91">
        <v>13051.61565102</v>
      </c>
      <c r="E13" s="91">
        <v>12800.135641250001</v>
      </c>
      <c r="F13" s="91">
        <v>13249.10907153</v>
      </c>
      <c r="G13" s="860">
        <v>13814.09004865</v>
      </c>
      <c r="H13" s="405">
        <f t="shared" si="2"/>
        <v>7.4569661451189262</v>
      </c>
      <c r="I13" s="12">
        <f t="shared" si="2"/>
        <v>-1.9268113350422333</v>
      </c>
      <c r="J13" s="12">
        <f t="shared" si="2"/>
        <v>3.5075677544629036</v>
      </c>
      <c r="K13" s="189">
        <f t="shared" si="2"/>
        <v>4.2642941051337813</v>
      </c>
      <c r="L13" s="871">
        <v>10284.37475291</v>
      </c>
      <c r="M13" s="91">
        <v>11153.648403470001</v>
      </c>
      <c r="N13" s="189">
        <f t="shared" si="1"/>
        <v>8.4523723750346225</v>
      </c>
      <c r="O13" s="188" t="s">
        <v>225</v>
      </c>
      <c r="R13" s="319"/>
      <c r="S13" s="319"/>
      <c r="T13" s="319"/>
      <c r="U13" s="291"/>
      <c r="V13" s="291"/>
    </row>
    <row r="14" spans="1:23" ht="18" customHeight="1">
      <c r="A14" s="8"/>
      <c r="B14" s="29" t="s">
        <v>5</v>
      </c>
      <c r="C14" s="91">
        <v>2406.1</v>
      </c>
      <c r="D14" s="91">
        <v>2305.4948503099999</v>
      </c>
      <c r="E14" s="91">
        <v>2115.57231482</v>
      </c>
      <c r="F14" s="91">
        <v>2102.2134980800001</v>
      </c>
      <c r="G14" s="860">
        <v>2092.6071429899998</v>
      </c>
      <c r="H14" s="405">
        <f t="shared" si="2"/>
        <v>-4.1812538834628654</v>
      </c>
      <c r="I14" s="12">
        <f t="shared" si="2"/>
        <v>-8.2378208506717172</v>
      </c>
      <c r="J14" s="12">
        <f t="shared" si="2"/>
        <v>-0.631451671324057</v>
      </c>
      <c r="K14" s="189">
        <f t="shared" si="2"/>
        <v>-0.45696381926830787</v>
      </c>
      <c r="L14" s="871">
        <v>1571.0425688600001</v>
      </c>
      <c r="M14" s="91">
        <v>1680.98627584</v>
      </c>
      <c r="N14" s="189">
        <f t="shared" si="1"/>
        <v>6.9981367252052618</v>
      </c>
      <c r="O14" s="188" t="s">
        <v>226</v>
      </c>
      <c r="R14" s="319"/>
      <c r="S14" s="319"/>
      <c r="T14" s="319"/>
      <c r="U14" s="291"/>
      <c r="V14" s="291"/>
    </row>
    <row r="15" spans="1:23" ht="18" customHeight="1">
      <c r="A15" s="8"/>
      <c r="B15" s="29" t="s">
        <v>81</v>
      </c>
      <c r="C15" s="91">
        <v>809.1</v>
      </c>
      <c r="D15" s="91">
        <v>626.51237580999998</v>
      </c>
      <c r="E15" s="91">
        <v>361.87518856000003</v>
      </c>
      <c r="F15" s="91">
        <v>352.38330616000002</v>
      </c>
      <c r="G15" s="860">
        <v>465.98669407</v>
      </c>
      <c r="H15" s="405">
        <f t="shared" si="2"/>
        <v>-22.566756172290205</v>
      </c>
      <c r="I15" s="12">
        <f t="shared" si="2"/>
        <v>-42.239738186792898</v>
      </c>
      <c r="J15" s="12">
        <f t="shared" si="2"/>
        <v>-2.6229713172021496</v>
      </c>
      <c r="K15" s="189">
        <f t="shared" si="2"/>
        <v>32.238583929517439</v>
      </c>
      <c r="L15" s="871">
        <v>348.49296442000002</v>
      </c>
      <c r="M15" s="91">
        <v>431.70703243000003</v>
      </c>
      <c r="N15" s="189">
        <f t="shared" si="1"/>
        <v>23.878263410136256</v>
      </c>
      <c r="O15" s="188" t="s">
        <v>227</v>
      </c>
      <c r="R15" s="319"/>
      <c r="S15" s="319"/>
      <c r="T15" s="319"/>
    </row>
    <row r="16" spans="1:23" ht="18" customHeight="1">
      <c r="A16" s="8"/>
      <c r="B16" s="29" t="s">
        <v>6</v>
      </c>
      <c r="C16" s="91">
        <v>1428.7</v>
      </c>
      <c r="D16" s="91">
        <v>1446.6616046500001</v>
      </c>
      <c r="E16" s="91">
        <v>1353.5908921499999</v>
      </c>
      <c r="F16" s="91">
        <v>1312.8763423299999</v>
      </c>
      <c r="G16" s="860">
        <v>1400.1766776699999</v>
      </c>
      <c r="H16" s="405">
        <f t="shared" si="2"/>
        <v>1.257199177574031</v>
      </c>
      <c r="I16" s="12">
        <f t="shared" si="2"/>
        <v>-6.4334819007322297</v>
      </c>
      <c r="J16" s="12">
        <f t="shared" si="2"/>
        <v>-3.0078918272957833</v>
      </c>
      <c r="K16" s="189">
        <f t="shared" si="2"/>
        <v>6.6495474497670903</v>
      </c>
      <c r="L16" s="871">
        <v>1021.05570157</v>
      </c>
      <c r="M16" s="91">
        <v>970.30336283999998</v>
      </c>
      <c r="N16" s="189">
        <f t="shared" si="1"/>
        <v>-4.9705749306293452</v>
      </c>
      <c r="O16" s="188" t="s">
        <v>228</v>
      </c>
      <c r="R16" s="319"/>
      <c r="S16" s="319"/>
      <c r="T16" s="319"/>
    </row>
    <row r="17" spans="1:20" ht="18" customHeight="1">
      <c r="A17" s="8"/>
      <c r="B17" s="29" t="s">
        <v>82</v>
      </c>
      <c r="C17" s="91">
        <v>1538.7</v>
      </c>
      <c r="D17" s="91">
        <v>1483.0044499200001</v>
      </c>
      <c r="E17" s="91">
        <v>1358.2656848399999</v>
      </c>
      <c r="F17" s="91">
        <v>1367.01941412</v>
      </c>
      <c r="G17" s="860">
        <v>1306.5486105</v>
      </c>
      <c r="H17" s="405">
        <f t="shared" si="2"/>
        <v>-3.619649709495032</v>
      </c>
      <c r="I17" s="12">
        <f t="shared" si="2"/>
        <v>-8.4112198777777873</v>
      </c>
      <c r="J17" s="12">
        <f t="shared" si="2"/>
        <v>0.64447842404493638</v>
      </c>
      <c r="K17" s="189">
        <f t="shared" si="2"/>
        <v>-4.4235511943279349</v>
      </c>
      <c r="L17" s="871">
        <v>960.72570418999999</v>
      </c>
      <c r="M17" s="91">
        <v>966.06913306000001</v>
      </c>
      <c r="N17" s="189">
        <f t="shared" si="1"/>
        <v>0.55618672912527423</v>
      </c>
      <c r="O17" s="188" t="s">
        <v>229</v>
      </c>
      <c r="R17" s="319"/>
      <c r="S17" s="319"/>
      <c r="T17" s="319"/>
    </row>
    <row r="18" spans="1:20" ht="18" customHeight="1">
      <c r="A18" s="8"/>
      <c r="B18" s="29" t="s">
        <v>79</v>
      </c>
      <c r="C18" s="91">
        <f t="shared" ref="C18:F18" si="7">+C12-C13-C14-C15-C16-C17</f>
        <v>392.09999999999854</v>
      </c>
      <c r="D18" s="31">
        <f t="shared" si="7"/>
        <v>399.01106828999946</v>
      </c>
      <c r="E18" s="31">
        <f t="shared" si="7"/>
        <v>417.56027837999932</v>
      </c>
      <c r="F18" s="31">
        <f t="shared" si="7"/>
        <v>474.29836778000185</v>
      </c>
      <c r="G18" s="860">
        <f t="shared" ref="G18" si="8">+G12-G13-G14-G15-G16-G17</f>
        <v>501.59082612000088</v>
      </c>
      <c r="H18" s="405">
        <f t="shared" si="2"/>
        <v>1.7625779877584735</v>
      </c>
      <c r="I18" s="12">
        <f t="shared" si="2"/>
        <v>4.6487958766392889</v>
      </c>
      <c r="J18" s="12">
        <f t="shared" si="2"/>
        <v>13.587999706324606</v>
      </c>
      <c r="K18" s="189">
        <f t="shared" si="2"/>
        <v>5.7542804685885685</v>
      </c>
      <c r="L18" s="871">
        <f t="shared" ref="L18" si="9">+L12-L13-L14-L15-L16-L17</f>
        <v>371.33374952999998</v>
      </c>
      <c r="M18" s="91">
        <f t="shared" ref="M18" si="10">+M12-M13-M14-M15-M16-M17</f>
        <v>389.45784331000073</v>
      </c>
      <c r="N18" s="189">
        <f t="shared" si="1"/>
        <v>4.8808097305834908</v>
      </c>
      <c r="O18" s="188" t="s">
        <v>223</v>
      </c>
      <c r="R18" s="319"/>
      <c r="S18" s="319"/>
      <c r="T18" s="319"/>
    </row>
    <row r="19" spans="1:20" ht="18" customHeight="1">
      <c r="A19" s="8"/>
      <c r="B19" s="634" t="s">
        <v>7</v>
      </c>
      <c r="C19" s="635">
        <v>35447.4</v>
      </c>
      <c r="D19" s="636">
        <v>38020.199999999997</v>
      </c>
      <c r="E19" s="636">
        <v>35756.6</v>
      </c>
      <c r="F19" s="636">
        <v>40526.800000000003</v>
      </c>
      <c r="G19" s="862">
        <v>40981.599999999999</v>
      </c>
      <c r="H19" s="637">
        <f t="shared" si="2"/>
        <v>7.2580781665227745</v>
      </c>
      <c r="I19" s="638">
        <f t="shared" si="2"/>
        <v>-5.9536772557745588</v>
      </c>
      <c r="J19" s="638">
        <f t="shared" si="2"/>
        <v>13.340753874809131</v>
      </c>
      <c r="K19" s="639">
        <f t="shared" si="2"/>
        <v>1.1222203578866274</v>
      </c>
      <c r="L19" s="872">
        <v>30420.573962279999</v>
      </c>
      <c r="M19" s="635">
        <v>32003.917222340002</v>
      </c>
      <c r="N19" s="639">
        <f t="shared" si="1"/>
        <v>5.2048434787038245</v>
      </c>
      <c r="O19" s="640" t="s">
        <v>230</v>
      </c>
      <c r="R19" s="319"/>
      <c r="S19" s="320"/>
      <c r="T19" s="319"/>
    </row>
    <row r="20" spans="1:20" ht="18" customHeight="1">
      <c r="A20" s="8"/>
      <c r="B20" s="641" t="s">
        <v>8</v>
      </c>
      <c r="C20" s="642">
        <v>824.9</v>
      </c>
      <c r="D20" s="643">
        <v>3620.4</v>
      </c>
      <c r="E20" s="643">
        <v>4102.8999999999996</v>
      </c>
      <c r="F20" s="643">
        <v>689.3</v>
      </c>
      <c r="G20" s="863">
        <v>347.8</v>
      </c>
      <c r="H20" s="644">
        <f t="shared" ref="H20:K21" si="11">+((D20/C20)-1)*100</f>
        <v>338.88956237119652</v>
      </c>
      <c r="I20" s="645">
        <f t="shared" si="11"/>
        <v>13.327256656723009</v>
      </c>
      <c r="J20" s="645">
        <f t="shared" si="11"/>
        <v>-83.199688025542912</v>
      </c>
      <c r="K20" s="646">
        <f t="shared" si="11"/>
        <v>-49.543014652546056</v>
      </c>
      <c r="L20" s="873">
        <v>201.74495908</v>
      </c>
      <c r="M20" s="642">
        <v>108.45459138000001</v>
      </c>
      <c r="N20" s="646">
        <f t="shared" si="1"/>
        <v>-46.241734180335378</v>
      </c>
      <c r="O20" s="647" t="s">
        <v>231</v>
      </c>
      <c r="Q20" s="13"/>
      <c r="R20" s="319"/>
      <c r="S20" s="320"/>
      <c r="T20" s="319"/>
    </row>
    <row r="21" spans="1:20" ht="18" customHeight="1">
      <c r="A21" s="8"/>
      <c r="B21" s="648" t="s">
        <v>10</v>
      </c>
      <c r="C21" s="649">
        <v>36272.300000000003</v>
      </c>
      <c r="D21" s="649">
        <v>41640.6</v>
      </c>
      <c r="E21" s="649">
        <v>39859.5</v>
      </c>
      <c r="F21" s="649">
        <v>41216.1</v>
      </c>
      <c r="G21" s="650">
        <v>41329.4</v>
      </c>
      <c r="H21" s="651">
        <f t="shared" si="11"/>
        <v>14.799998897230115</v>
      </c>
      <c r="I21" s="652">
        <f t="shared" si="11"/>
        <v>-4.2773158888200431</v>
      </c>
      <c r="J21" s="652">
        <f t="shared" si="11"/>
        <v>3.4034546344033467</v>
      </c>
      <c r="K21" s="653">
        <f t="shared" si="11"/>
        <v>0.27489257838564374</v>
      </c>
      <c r="L21" s="874">
        <v>30622.318921359998</v>
      </c>
      <c r="M21" s="649">
        <v>32112.371813720001</v>
      </c>
      <c r="N21" s="653">
        <f t="shared" si="1"/>
        <v>4.8659048199013011</v>
      </c>
      <c r="O21" s="654" t="s">
        <v>232</v>
      </c>
      <c r="R21" s="319"/>
      <c r="S21" s="320"/>
      <c r="T21" s="319"/>
    </row>
    <row r="22" spans="1:20" ht="18" customHeight="1">
      <c r="A22" s="8"/>
      <c r="B22" s="655" t="s">
        <v>9</v>
      </c>
      <c r="C22" s="516">
        <v>46559.1</v>
      </c>
      <c r="D22" s="656">
        <v>45534</v>
      </c>
      <c r="E22" s="656">
        <v>45933.8</v>
      </c>
      <c r="F22" s="656">
        <v>47232.1</v>
      </c>
      <c r="G22" s="864">
        <v>47124.3</v>
      </c>
      <c r="H22" s="657">
        <f t="shared" ref="H22:K32" si="12">+((D22/C22)-1)*100</f>
        <v>-2.201717816710369</v>
      </c>
      <c r="I22" s="658">
        <f t="shared" si="12"/>
        <v>0.87802521192954508</v>
      </c>
      <c r="J22" s="658">
        <f t="shared" si="12"/>
        <v>2.8264589474417345</v>
      </c>
      <c r="K22" s="659">
        <f t="shared" si="12"/>
        <v>-0.22823461163063996</v>
      </c>
      <c r="L22" s="875">
        <v>34924.620086800001</v>
      </c>
      <c r="M22" s="516">
        <v>35438.29764016001</v>
      </c>
      <c r="N22" s="659">
        <f t="shared" si="1"/>
        <v>1.4708178702684149</v>
      </c>
      <c r="O22" s="660" t="s">
        <v>233</v>
      </c>
      <c r="Q22" s="13"/>
      <c r="R22" s="319"/>
      <c r="S22" s="320"/>
      <c r="T22" s="319"/>
    </row>
    <row r="23" spans="1:20" ht="18" customHeight="1">
      <c r="A23" s="8"/>
      <c r="B23" s="30" t="s">
        <v>127</v>
      </c>
      <c r="C23" s="82">
        <f t="shared" ref="C23" si="13">+C24+C25</f>
        <v>13163.8</v>
      </c>
      <c r="D23" s="24">
        <f>+D24+D25</f>
        <v>12646</v>
      </c>
      <c r="E23" s="24">
        <f>+E24+E25</f>
        <v>10598.599999999999</v>
      </c>
      <c r="F23" s="24">
        <f>+F24+F25</f>
        <v>11493</v>
      </c>
      <c r="G23" s="865">
        <f>+G24+G25</f>
        <v>11268.4</v>
      </c>
      <c r="H23" s="406">
        <f t="shared" si="12"/>
        <v>-3.9335146386301756</v>
      </c>
      <c r="I23" s="34">
        <f t="shared" si="12"/>
        <v>-16.190099636248622</v>
      </c>
      <c r="J23" s="34">
        <f t="shared" si="12"/>
        <v>8.4388504142056675</v>
      </c>
      <c r="K23" s="408">
        <f t="shared" si="12"/>
        <v>-1.9542330113982431</v>
      </c>
      <c r="L23" s="876">
        <f t="shared" ref="L23" si="14">+L24+L25</f>
        <v>8411.0165307800034</v>
      </c>
      <c r="M23" s="82">
        <f t="shared" ref="M23" si="15">+M24+M25</f>
        <v>8238.4893287800041</v>
      </c>
      <c r="N23" s="189">
        <f t="shared" si="1"/>
        <v>-2.0512051232884687</v>
      </c>
      <c r="O23" s="190" t="s">
        <v>234</v>
      </c>
      <c r="R23" s="319"/>
      <c r="S23" s="319"/>
      <c r="T23" s="319"/>
    </row>
    <row r="24" spans="1:20" ht="18" customHeight="1">
      <c r="A24" s="8"/>
      <c r="B24" s="30" t="s">
        <v>83</v>
      </c>
      <c r="C24" s="91">
        <v>11383.3</v>
      </c>
      <c r="D24" s="31">
        <v>10293.5</v>
      </c>
      <c r="E24" s="31">
        <v>8438.2999999999993</v>
      </c>
      <c r="F24" s="31">
        <v>9234.9</v>
      </c>
      <c r="G24" s="860">
        <v>9335.9</v>
      </c>
      <c r="H24" s="407">
        <f t="shared" si="12"/>
        <v>-9.5736737150035509</v>
      </c>
      <c r="I24" s="35">
        <f t="shared" si="12"/>
        <v>-18.023024238597184</v>
      </c>
      <c r="J24" s="35">
        <f t="shared" si="12"/>
        <v>9.4402901058270103</v>
      </c>
      <c r="K24" s="409">
        <f t="shared" si="12"/>
        <v>1.0936772460990341</v>
      </c>
      <c r="L24" s="871">
        <v>7162.118993650005</v>
      </c>
      <c r="M24" s="91">
        <v>6929.3564940700016</v>
      </c>
      <c r="N24" s="189">
        <f t="shared" si="1"/>
        <v>-3.2499110917645013</v>
      </c>
      <c r="O24" s="190" t="s">
        <v>235</v>
      </c>
      <c r="R24" s="319"/>
      <c r="S24" s="320"/>
      <c r="T24" s="319"/>
    </row>
    <row r="25" spans="1:20" ht="18" customHeight="1">
      <c r="A25" s="8"/>
      <c r="B25" s="90" t="s">
        <v>382</v>
      </c>
      <c r="C25" s="91">
        <v>1780.5</v>
      </c>
      <c r="D25" s="31">
        <v>2352.5</v>
      </c>
      <c r="E25" s="31">
        <v>2160.3000000000002</v>
      </c>
      <c r="F25" s="31">
        <v>2258.1</v>
      </c>
      <c r="G25" s="860">
        <v>1932.5</v>
      </c>
      <c r="H25" s="407">
        <f t="shared" si="12"/>
        <v>32.125807357483851</v>
      </c>
      <c r="I25" s="35">
        <f t="shared" si="12"/>
        <v>-8.17003188097768</v>
      </c>
      <c r="J25" s="35">
        <f t="shared" si="12"/>
        <v>4.5271490070823317</v>
      </c>
      <c r="K25" s="409">
        <f t="shared" si="12"/>
        <v>-14.419201983968822</v>
      </c>
      <c r="L25" s="871">
        <v>1248.8975371299989</v>
      </c>
      <c r="M25" s="91">
        <v>1309.1328347100027</v>
      </c>
      <c r="N25" s="189">
        <f t="shared" si="1"/>
        <v>4.8230776175943291</v>
      </c>
      <c r="O25" s="190" t="s">
        <v>236</v>
      </c>
      <c r="R25" s="319"/>
      <c r="S25" s="320"/>
      <c r="T25" s="319"/>
    </row>
    <row r="26" spans="1:20" ht="18" customHeight="1">
      <c r="A26" s="8"/>
      <c r="B26" s="30" t="s">
        <v>0</v>
      </c>
      <c r="C26" s="91">
        <v>698.8</v>
      </c>
      <c r="D26" s="31">
        <v>601.6</v>
      </c>
      <c r="E26" s="31">
        <v>247.2</v>
      </c>
      <c r="F26" s="31">
        <v>406.1</v>
      </c>
      <c r="G26" s="860">
        <v>204.7</v>
      </c>
      <c r="H26" s="405">
        <f t="shared" si="12"/>
        <v>-13.90955924441899</v>
      </c>
      <c r="I26" s="12">
        <f t="shared" si="12"/>
        <v>-58.909574468085111</v>
      </c>
      <c r="J26" s="12">
        <f t="shared" si="12"/>
        <v>64.279935275080916</v>
      </c>
      <c r="K26" s="189">
        <f t="shared" si="12"/>
        <v>-49.593696133957152</v>
      </c>
      <c r="L26" s="871">
        <v>131.86827838999997</v>
      </c>
      <c r="M26" s="91">
        <v>77.638704220000008</v>
      </c>
      <c r="N26" s="189">
        <f t="shared" si="1"/>
        <v>-41.124048051659692</v>
      </c>
      <c r="O26" s="190" t="s">
        <v>237</v>
      </c>
      <c r="R26" s="319"/>
      <c r="S26" s="320"/>
      <c r="T26" s="319"/>
    </row>
    <row r="27" spans="1:20" ht="18" customHeight="1">
      <c r="A27" s="8"/>
      <c r="B27" s="30" t="s">
        <v>48</v>
      </c>
      <c r="C27" s="91">
        <v>4971.7</v>
      </c>
      <c r="D27" s="31">
        <v>6039.2</v>
      </c>
      <c r="E27" s="31">
        <v>6874</v>
      </c>
      <c r="F27" s="31">
        <v>6842.6</v>
      </c>
      <c r="G27" s="860">
        <v>6986.8</v>
      </c>
      <c r="H27" s="405">
        <f t="shared" si="12"/>
        <v>21.471528853309742</v>
      </c>
      <c r="I27" s="12">
        <f t="shared" si="12"/>
        <v>13.823022916942641</v>
      </c>
      <c r="J27" s="12">
        <f t="shared" si="12"/>
        <v>-0.45679371544951053</v>
      </c>
      <c r="K27" s="189">
        <f t="shared" si="12"/>
        <v>2.107386081314111</v>
      </c>
      <c r="L27" s="871">
        <v>4715.0864285899988</v>
      </c>
      <c r="M27" s="91">
        <v>5080.737624379999</v>
      </c>
      <c r="N27" s="189">
        <f t="shared" si="1"/>
        <v>7.7549203249566823</v>
      </c>
      <c r="O27" s="190" t="s">
        <v>238</v>
      </c>
      <c r="R27" s="319"/>
      <c r="S27" s="320"/>
      <c r="T27" s="319"/>
    </row>
    <row r="28" spans="1:20" ht="18" customHeight="1">
      <c r="A28" s="8"/>
      <c r="B28" s="90" t="s">
        <v>21</v>
      </c>
      <c r="C28" s="91">
        <v>27724.799999999999</v>
      </c>
      <c r="D28" s="31">
        <v>26247.3</v>
      </c>
      <c r="E28" s="31">
        <v>28213.9</v>
      </c>
      <c r="F28" s="31">
        <v>28490.5</v>
      </c>
      <c r="G28" s="860">
        <v>28664.2</v>
      </c>
      <c r="H28" s="405">
        <f t="shared" si="12"/>
        <v>-5.3291637811634374</v>
      </c>
      <c r="I28" s="12">
        <f t="shared" si="12"/>
        <v>7.4925801892004262</v>
      </c>
      <c r="J28" s="12">
        <f t="shared" si="12"/>
        <v>0.98036783287669405</v>
      </c>
      <c r="K28" s="189">
        <f t="shared" si="12"/>
        <v>0.60967690984714551</v>
      </c>
      <c r="L28" s="871">
        <v>21666.619759609999</v>
      </c>
      <c r="M28" s="91">
        <v>22041.425331250004</v>
      </c>
      <c r="N28" s="189">
        <f t="shared" si="1"/>
        <v>1.7298756141864935</v>
      </c>
      <c r="O28" s="190" t="s">
        <v>239</v>
      </c>
      <c r="R28" s="319"/>
      <c r="S28" s="320"/>
      <c r="T28" s="319"/>
    </row>
    <row r="29" spans="1:20" ht="18" customHeight="1">
      <c r="A29" s="8"/>
      <c r="B29" s="512" t="s">
        <v>110</v>
      </c>
      <c r="C29" s="499">
        <v>3991.5</v>
      </c>
      <c r="D29" s="513">
        <v>3150.3</v>
      </c>
      <c r="E29" s="513">
        <v>2821.7</v>
      </c>
      <c r="F29" s="513">
        <v>1648.4</v>
      </c>
      <c r="G29" s="866">
        <v>1333</v>
      </c>
      <c r="H29" s="496">
        <f t="shared" si="12"/>
        <v>-21.074783915821115</v>
      </c>
      <c r="I29" s="497">
        <f t="shared" si="12"/>
        <v>-10.430752626733975</v>
      </c>
      <c r="J29" s="497">
        <f t="shared" si="12"/>
        <v>-41.581316227805921</v>
      </c>
      <c r="K29" s="498">
        <f t="shared" si="12"/>
        <v>-19.133705411307943</v>
      </c>
      <c r="L29" s="870">
        <v>875.30599728999994</v>
      </c>
      <c r="M29" s="499">
        <v>929.45951730000024</v>
      </c>
      <c r="N29" s="498">
        <f t="shared" si="1"/>
        <v>6.1868101187085189</v>
      </c>
      <c r="O29" s="514" t="s">
        <v>240</v>
      </c>
      <c r="R29" s="319"/>
      <c r="S29" s="320"/>
      <c r="T29" s="319"/>
    </row>
    <row r="30" spans="1:20" ht="18" customHeight="1">
      <c r="A30" s="8"/>
      <c r="B30" s="30" t="s">
        <v>80</v>
      </c>
      <c r="C30" s="91">
        <v>1505.7</v>
      </c>
      <c r="D30" s="31">
        <v>432</v>
      </c>
      <c r="E30" s="31">
        <v>659.6</v>
      </c>
      <c r="F30" s="31">
        <v>236.9</v>
      </c>
      <c r="G30" s="860">
        <v>225.1</v>
      </c>
      <c r="H30" s="405">
        <f t="shared" si="12"/>
        <v>-71.309025702331141</v>
      </c>
      <c r="I30" s="12">
        <f t="shared" si="12"/>
        <v>52.68518518518519</v>
      </c>
      <c r="J30" s="12">
        <f t="shared" si="12"/>
        <v>-64.084293511218917</v>
      </c>
      <c r="K30" s="189">
        <f t="shared" si="12"/>
        <v>-4.9810046433094168</v>
      </c>
      <c r="L30" s="871">
        <v>91.28811420000001</v>
      </c>
      <c r="M30" s="91">
        <v>109.39373645000005</v>
      </c>
      <c r="N30" s="189">
        <f t="shared" si="1"/>
        <v>19.833493559011472</v>
      </c>
      <c r="O30" s="190" t="s">
        <v>241</v>
      </c>
      <c r="R30" s="319"/>
      <c r="S30" s="320"/>
      <c r="T30" s="319"/>
    </row>
    <row r="31" spans="1:20" ht="18" customHeight="1">
      <c r="A31" s="8"/>
      <c r="B31" s="90" t="s">
        <v>132</v>
      </c>
      <c r="C31" s="91">
        <v>2485.7999999999997</v>
      </c>
      <c r="D31" s="31">
        <v>2718.4</v>
      </c>
      <c r="E31" s="31">
        <v>2162.1999999999998</v>
      </c>
      <c r="F31" s="31">
        <v>1411.5</v>
      </c>
      <c r="G31" s="860">
        <v>1107.8999999999999</v>
      </c>
      <c r="H31" s="405">
        <f t="shared" si="12"/>
        <v>9.3571486040711314</v>
      </c>
      <c r="I31" s="12">
        <f t="shared" si="12"/>
        <v>-20.460565038257805</v>
      </c>
      <c r="J31" s="12">
        <f t="shared" si="12"/>
        <v>-34.719267412820265</v>
      </c>
      <c r="K31" s="189">
        <f t="shared" si="12"/>
        <v>-21.509032943676953</v>
      </c>
      <c r="L31" s="871">
        <f>+L29-L30</f>
        <v>784.01788308999994</v>
      </c>
      <c r="M31" s="91">
        <f>+M29-M30</f>
        <v>820.06578085000024</v>
      </c>
      <c r="N31" s="189">
        <f t="shared" si="1"/>
        <v>4.5978412658046697</v>
      </c>
      <c r="O31" s="190" t="s">
        <v>242</v>
      </c>
      <c r="R31" s="319"/>
      <c r="S31" s="320"/>
      <c r="T31" s="319"/>
    </row>
    <row r="32" spans="1:20" ht="18" customHeight="1">
      <c r="A32" s="8"/>
      <c r="B32" s="661" t="s">
        <v>11</v>
      </c>
      <c r="C32" s="662">
        <v>50550.6</v>
      </c>
      <c r="D32" s="662">
        <v>48684.4</v>
      </c>
      <c r="E32" s="662">
        <v>48755.5</v>
      </c>
      <c r="F32" s="662">
        <v>48880.6</v>
      </c>
      <c r="G32" s="663">
        <v>48457.3</v>
      </c>
      <c r="H32" s="664">
        <f t="shared" si="12"/>
        <v>-3.6917464876776829</v>
      </c>
      <c r="I32" s="665">
        <f t="shared" si="12"/>
        <v>0.14604267486093558</v>
      </c>
      <c r="J32" s="665">
        <f t="shared" si="12"/>
        <v>0.25658643640205092</v>
      </c>
      <c r="K32" s="666">
        <f t="shared" si="12"/>
        <v>-0.86598773337478452</v>
      </c>
      <c r="L32" s="877">
        <v>35799.926084090002</v>
      </c>
      <c r="M32" s="662">
        <v>36367.757157460008</v>
      </c>
      <c r="N32" s="666">
        <f t="shared" si="1"/>
        <v>1.5861235915298755</v>
      </c>
      <c r="O32" s="667" t="s">
        <v>243</v>
      </c>
      <c r="R32" s="319"/>
      <c r="S32" s="320"/>
      <c r="T32" s="319"/>
    </row>
    <row r="33" spans="1:20" ht="21" customHeight="1">
      <c r="A33" s="8"/>
      <c r="B33" s="668" t="s">
        <v>94</v>
      </c>
      <c r="C33" s="669">
        <v>-14278.299999999997</v>
      </c>
      <c r="D33" s="669">
        <v>-7043.8</v>
      </c>
      <c r="E33" s="669">
        <v>-8896</v>
      </c>
      <c r="F33" s="669">
        <v>-7664.5</v>
      </c>
      <c r="G33" s="670">
        <v>-7127.9</v>
      </c>
      <c r="H33" s="671" t="s">
        <v>14</v>
      </c>
      <c r="I33" s="672" t="s">
        <v>14</v>
      </c>
      <c r="J33" s="672" t="s">
        <v>14</v>
      </c>
      <c r="K33" s="673" t="s">
        <v>14</v>
      </c>
      <c r="L33" s="878">
        <v>-5177.6071627300043</v>
      </c>
      <c r="M33" s="669">
        <v>-4255.3853437400066</v>
      </c>
      <c r="N33" s="673" t="s">
        <v>14</v>
      </c>
      <c r="O33" s="674" t="s">
        <v>244</v>
      </c>
      <c r="R33" s="319"/>
      <c r="S33" s="319"/>
      <c r="T33" s="319"/>
    </row>
    <row r="34" spans="1:20" ht="18" customHeight="1">
      <c r="A34" s="8"/>
      <c r="B34" s="675" t="s">
        <v>22</v>
      </c>
      <c r="C34" s="676">
        <f t="shared" ref="C34" si="16">+C33/C44*100</f>
        <v>-7.9354831983040137</v>
      </c>
      <c r="D34" s="676">
        <f>+D33/D44*100</f>
        <v>-3.998374765501775</v>
      </c>
      <c r="E34" s="676">
        <f>+E33/E44*100</f>
        <v>-5.2827240452050805</v>
      </c>
      <c r="F34" s="676">
        <f>+F33/F44*100</f>
        <v>-4.5013979529031669</v>
      </c>
      <c r="G34" s="677">
        <f>+G33/G44*100</f>
        <v>-4.1095742719975572</v>
      </c>
      <c r="H34" s="678" t="s">
        <v>14</v>
      </c>
      <c r="I34" s="679" t="s">
        <v>14</v>
      </c>
      <c r="J34" s="679" t="s">
        <v>14</v>
      </c>
      <c r="K34" s="680" t="s">
        <v>14</v>
      </c>
      <c r="L34" s="681" t="s">
        <v>14</v>
      </c>
      <c r="M34" s="682" t="s">
        <v>14</v>
      </c>
      <c r="N34" s="680" t="s">
        <v>14</v>
      </c>
      <c r="O34" s="683" t="s">
        <v>193</v>
      </c>
    </row>
    <row r="35" spans="1:20">
      <c r="A35" s="8"/>
      <c r="B35" s="1023" t="str">
        <f>+'Quadro_Table 1'!B15:F15</f>
        <v>* Valores acumulados desde o início do ano.</v>
      </c>
      <c r="C35" s="1024"/>
      <c r="D35" s="1024"/>
      <c r="E35" s="961"/>
      <c r="F35" s="961"/>
      <c r="G35" s="961"/>
      <c r="H35" s="961"/>
      <c r="I35" s="961"/>
      <c r="J35" s="961"/>
      <c r="K35" s="410"/>
      <c r="L35" s="411"/>
      <c r="O35" s="144" t="str">
        <f>+'Quadro_Table 1'!G15</f>
        <v>* Cumulative figures since the beginning of the year.</v>
      </c>
    </row>
    <row r="36" spans="1:20" ht="13.5" customHeight="1">
      <c r="B36" s="1023" t="s">
        <v>138</v>
      </c>
      <c r="C36" s="1024"/>
      <c r="D36" s="1024"/>
      <c r="E36" s="286"/>
      <c r="F36" s="339"/>
      <c r="G36" s="403"/>
      <c r="H36" s="101"/>
      <c r="I36" s="289"/>
      <c r="J36" s="339"/>
      <c r="K36" s="410"/>
      <c r="L36" s="411"/>
      <c r="O36" s="144" t="s">
        <v>247</v>
      </c>
    </row>
    <row r="37" spans="1:20" ht="16.5" customHeight="1">
      <c r="B37" s="32"/>
      <c r="C37" s="36"/>
      <c r="D37" s="36"/>
      <c r="E37" s="36"/>
      <c r="F37" s="36"/>
      <c r="G37" s="36"/>
    </row>
    <row r="38" spans="1:20">
      <c r="B38" s="13"/>
      <c r="C38" s="62"/>
      <c r="D38" s="62"/>
      <c r="E38" s="62"/>
      <c r="F38" s="62"/>
      <c r="G38" s="62"/>
    </row>
    <row r="41" spans="1:20">
      <c r="L41" s="62"/>
      <c r="M41" s="62"/>
    </row>
    <row r="42" spans="1:20">
      <c r="C42" s="6">
        <v>2010</v>
      </c>
      <c r="D42" s="6">
        <v>2011</v>
      </c>
      <c r="E42" s="6">
        <v>2012</v>
      </c>
      <c r="F42" s="6">
        <v>2013</v>
      </c>
      <c r="G42" s="6">
        <v>2014</v>
      </c>
    </row>
    <row r="43" spans="1:20" ht="3" customHeight="1"/>
    <row r="44" spans="1:20" s="79" customFormat="1">
      <c r="B44" s="79" t="s">
        <v>104</v>
      </c>
      <c r="C44" s="92">
        <f>+'Quadro_Table 1'!C22</f>
        <v>179929.81199999998</v>
      </c>
      <c r="D44" s="92">
        <f>+'Quadro_Table 1'!D22</f>
        <v>176166.57799999998</v>
      </c>
      <c r="E44" s="92">
        <f>+'Quadro_Table 1'!E22</f>
        <v>168397.96900000004</v>
      </c>
      <c r="F44" s="92">
        <f>+'Quadro_Table 1'!F22</f>
        <v>170269.32700000002</v>
      </c>
      <c r="G44" s="92">
        <f>+'Quadro_Table 1'!G22</f>
        <v>173446.19</v>
      </c>
      <c r="O44" s="135" t="s">
        <v>285</v>
      </c>
    </row>
  </sheetData>
  <customSheetViews>
    <customSheetView guid="{ABADFDC3-F42B-4C12-BC44-B651CDB0D027}" showGridLines="0" fitToPage="1" showRuler="0" topLeftCell="A4">
      <pane xSplit="2" ySplit="5" topLeftCell="K19" activePane="bottomRight" state="frozen"/>
      <selection pane="bottomRight" activeCell="B6" sqref="B6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0" orientation="landscape" r:id="rId1"/>
      <headerFooter alignWithMargins="0">
        <oddHeader>&amp;RDossier de Finanças Públicas
3 de Abril de 2006</oddHeader>
        <oddFooter>&amp;R&amp;P</oddFooter>
      </headerFooter>
    </customSheetView>
  </customSheetViews>
  <mergeCells count="15">
    <mergeCell ref="L7:M7"/>
    <mergeCell ref="H7:K7"/>
    <mergeCell ref="H5:H6"/>
    <mergeCell ref="I5:I6"/>
    <mergeCell ref="J5:J6"/>
    <mergeCell ref="K5:K6"/>
    <mergeCell ref="B2:E2"/>
    <mergeCell ref="F5:F6"/>
    <mergeCell ref="G5:G6"/>
    <mergeCell ref="E5:E6"/>
    <mergeCell ref="B36:D36"/>
    <mergeCell ref="C5:C6"/>
    <mergeCell ref="D5:D6"/>
    <mergeCell ref="C7:G7"/>
    <mergeCell ref="B35:D35"/>
  </mergeCells>
  <phoneticPr fontId="3" type="noConversion"/>
  <hyperlinks>
    <hyperlink ref="Q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52" orientation="portrait" r:id="rId2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14</vt:i4>
      </vt:variant>
      <vt:variant>
        <vt:lpstr>Intervalos com nome</vt:lpstr>
      </vt:variant>
      <vt:variant>
        <vt:i4>14</vt:i4>
      </vt:variant>
    </vt:vector>
  </HeadingPairs>
  <TitlesOfParts>
    <vt:vector size="28" baseType="lpstr">
      <vt:lpstr>Capa_Cover</vt:lpstr>
      <vt:lpstr>Índice_Index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Quadro_Table 8</vt:lpstr>
      <vt:lpstr>Quadro_Table 9</vt:lpstr>
      <vt:lpstr>Quadro_Table 10</vt:lpstr>
      <vt:lpstr>Quadro_Table 11</vt:lpstr>
      <vt:lpstr>Quadro_Table 12</vt:lpstr>
      <vt:lpstr>Capa_Cover!Área_de_Impressão</vt:lpstr>
      <vt:lpstr>Índice_Index!Área_de_Impressão</vt:lpstr>
      <vt:lpstr>'Quadro_Table 1'!Área_de_Impressão</vt:lpstr>
      <vt:lpstr>'Quadro_Table 10'!Área_de_Impressão</vt:lpstr>
      <vt:lpstr>'Quadro_Table 11'!Área_de_Impressão</vt:lpstr>
      <vt:lpstr>'Quadro_Table 12'!Área_de_Impressão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'Quadro_Table 8'!Área_de_Impressão</vt:lpstr>
      <vt:lpstr>'Quadro_Table 9'!Área_de_Impressão</vt:lpstr>
    </vt:vector>
  </TitlesOfParts>
  <Company>mf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Conceicao Nunes</cp:lastModifiedBy>
  <cp:lastPrinted>2015-11-16T16:57:31Z</cp:lastPrinted>
  <dcterms:created xsi:type="dcterms:W3CDTF">2006-01-05T11:19:59Z</dcterms:created>
  <dcterms:modified xsi:type="dcterms:W3CDTF">2015-11-16T16:58:04Z</dcterms:modified>
</cp:coreProperties>
</file>